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ktsum\Desktop\円谷健一税理士事務所\HP掲載資料（パワポ）\譲渡所得計算\"/>
    </mc:Choice>
  </mc:AlternateContent>
  <xr:revisionPtr revIDLastSave="0" documentId="13_ncr:1_{507E4145-5F40-4910-9A09-29B15515B5E6}" xr6:coauthVersionLast="47" xr6:coauthVersionMax="47" xr10:uidLastSave="{00000000-0000-0000-0000-000000000000}"/>
  <workbookProtection workbookAlgorithmName="SHA-512" workbookHashValue="2pzgklGKqr+evokLiSL1sNS8v8K7kUKMoVVrsOMEtLdgrQ07hRBftsB8ag76U6EeCxbkCWmOk1IEjA2yTcjBMQ==" workbookSaltValue="UmOgMlic3nAyXvObMZ55NQ==" workbookSpinCount="100000" lockStructure="1"/>
  <bookViews>
    <workbookView xWindow="-110" yWindow="-110" windowWidth="19420" windowHeight="11020" tabRatio="620" xr2:uid="{B1F9936C-0497-4F70-9B30-FF9857FF9A74}"/>
  </bookViews>
  <sheets>
    <sheet name="CASE1　譲渡所得（実額）" sheetId="20" r:id="rId1"/>
    <sheet name="CASE2　譲渡所得（新築）" sheetId="36" r:id="rId2"/>
    <sheet name="CASE3　譲渡所得 (中古)" sheetId="35" r:id="rId3"/>
    <sheet name="プルダウン" sheetId="2" state="hidden" r:id="rId4"/>
  </sheets>
  <definedNames>
    <definedName name="_xlnm.Print_Area" localSheetId="0">'CASE1　譲渡所得（実額）'!$A$1:$W$41</definedName>
    <definedName name="_xlnm.Print_Area" localSheetId="1">'CASE2　譲渡所得（新築）'!$A$1:$W$41</definedName>
    <definedName name="_xlnm.Print_Area" localSheetId="2">'CASE3　譲渡所得 (中古)'!$A$1:$W$41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6" i="35" l="1"/>
  <c r="K16" i="35"/>
  <c r="M15" i="35"/>
  <c r="M14" i="35"/>
  <c r="M13" i="35"/>
  <c r="L16" i="36"/>
  <c r="K16" i="36"/>
  <c r="M15" i="36"/>
  <c r="M14" i="36"/>
  <c r="M13" i="36"/>
  <c r="L26" i="36"/>
  <c r="L27" i="36" s="1"/>
  <c r="L9" i="20"/>
  <c r="L9" i="36"/>
  <c r="G14" i="36" s="1"/>
  <c r="G12" i="36" s="1"/>
  <c r="G10" i="36" s="1"/>
  <c r="G9" i="36" s="1"/>
  <c r="L26" i="35"/>
  <c r="L31" i="35" s="1"/>
  <c r="L9" i="35"/>
  <c r="G14" i="35" s="1"/>
  <c r="G12" i="35" s="1"/>
  <c r="G10" i="35" s="1"/>
  <c r="G9" i="35" s="1"/>
  <c r="L29" i="35"/>
  <c r="G33" i="36"/>
  <c r="B29" i="36"/>
  <c r="G28" i="36"/>
  <c r="B28" i="36"/>
  <c r="B27" i="36"/>
  <c r="G26" i="36"/>
  <c r="B26" i="36"/>
  <c r="B25" i="36"/>
  <c r="B24" i="36"/>
  <c r="B23" i="36"/>
  <c r="B22" i="36"/>
  <c r="B21" i="36"/>
  <c r="B20" i="36"/>
  <c r="B19" i="36"/>
  <c r="B18" i="36"/>
  <c r="B17" i="36"/>
  <c r="G16" i="36"/>
  <c r="G34" i="36" s="1"/>
  <c r="B16" i="36"/>
  <c r="B15" i="36"/>
  <c r="B14" i="36"/>
  <c r="B13" i="36"/>
  <c r="B12" i="36"/>
  <c r="B11" i="36"/>
  <c r="B10" i="36"/>
  <c r="B9" i="36"/>
  <c r="M8" i="36"/>
  <c r="B8" i="36"/>
  <c r="M7" i="36"/>
  <c r="B7" i="36"/>
  <c r="M25" i="35"/>
  <c r="M24" i="35"/>
  <c r="G33" i="35"/>
  <c r="B29" i="35"/>
  <c r="G28" i="35"/>
  <c r="B28" i="35"/>
  <c r="B27" i="35"/>
  <c r="G26" i="35"/>
  <c r="B26" i="35"/>
  <c r="B25" i="35"/>
  <c r="B24" i="35"/>
  <c r="B23" i="35"/>
  <c r="B22" i="35"/>
  <c r="B21" i="35"/>
  <c r="B20" i="35"/>
  <c r="B19" i="35"/>
  <c r="B18" i="35"/>
  <c r="B17" i="35"/>
  <c r="G16" i="35"/>
  <c r="G34" i="35" s="1"/>
  <c r="B16" i="35"/>
  <c r="B15" i="35"/>
  <c r="B14" i="35"/>
  <c r="B13" i="35"/>
  <c r="B12" i="35"/>
  <c r="B11" i="35"/>
  <c r="B10" i="35"/>
  <c r="B9" i="35"/>
  <c r="M8" i="35"/>
  <c r="B8" i="35"/>
  <c r="M7" i="35"/>
  <c r="B7" i="35"/>
  <c r="L26" i="20"/>
  <c r="L28" i="20" s="1"/>
  <c r="M16" i="35" l="1"/>
  <c r="K18" i="35" s="1"/>
  <c r="L18" i="35" s="1"/>
  <c r="M16" i="36"/>
  <c r="K20" i="36" s="1"/>
  <c r="L20" i="36" s="1"/>
  <c r="K18" i="36"/>
  <c r="L18" i="36" s="1"/>
  <c r="G20" i="35"/>
  <c r="G21" i="35" s="1"/>
  <c r="G22" i="35" s="1"/>
  <c r="G20" i="36"/>
  <c r="G21" i="36" s="1"/>
  <c r="G22" i="36" s="1"/>
  <c r="L32" i="35"/>
  <c r="L33" i="35" s="1"/>
  <c r="K17" i="35" l="1"/>
  <c r="L17" i="35" s="1"/>
  <c r="K20" i="35"/>
  <c r="L20" i="35" s="1"/>
  <c r="K19" i="35"/>
  <c r="L19" i="35" s="1"/>
  <c r="K17" i="36"/>
  <c r="L17" i="36" s="1"/>
  <c r="K19" i="36"/>
  <c r="L19" i="36" s="1"/>
  <c r="G23" i="36"/>
  <c r="G23" i="35"/>
  <c r="B29" i="20"/>
  <c r="B28" i="20"/>
  <c r="B27" i="20"/>
  <c r="G33" i="20"/>
  <c r="B26" i="20"/>
  <c r="B25" i="20"/>
  <c r="B24" i="20"/>
  <c r="B23" i="20"/>
  <c r="B22" i="20"/>
  <c r="B21" i="20"/>
  <c r="B20" i="20"/>
  <c r="B19" i="20"/>
  <c r="B18" i="20"/>
  <c r="B17" i="20"/>
  <c r="M15" i="20"/>
  <c r="B16" i="20"/>
  <c r="M14" i="20"/>
  <c r="B15" i="20"/>
  <c r="B14" i="20"/>
  <c r="B13" i="20"/>
  <c r="B12" i="20"/>
  <c r="B11" i="20"/>
  <c r="B10" i="20"/>
  <c r="G14" i="20"/>
  <c r="B9" i="20"/>
  <c r="M8" i="20"/>
  <c r="B8" i="20"/>
  <c r="M7" i="20"/>
  <c r="B7" i="20"/>
  <c r="L21" i="35" l="1"/>
  <c r="K21" i="35"/>
  <c r="L21" i="36"/>
  <c r="K21" i="36"/>
  <c r="G24" i="36"/>
  <c r="G25" i="36" s="1"/>
  <c r="G24" i="35"/>
  <c r="G25" i="35" s="1"/>
  <c r="G16" i="20"/>
  <c r="G34" i="20" s="1"/>
  <c r="G27" i="36" l="1"/>
  <c r="G29" i="36" s="1"/>
  <c r="G35" i="36" s="1"/>
  <c r="G38" i="36" s="1"/>
  <c r="G27" i="35"/>
  <c r="G29" i="35" s="1"/>
  <c r="G35" i="35" s="1"/>
  <c r="G38" i="35" s="1"/>
  <c r="L16" i="20"/>
  <c r="K16" i="20"/>
  <c r="M16" i="20" l="1"/>
  <c r="K17" i="20" s="1"/>
  <c r="L17" i="20" s="1"/>
  <c r="M13" i="20"/>
  <c r="K19" i="20" l="1"/>
  <c r="L19" i="20" s="1"/>
  <c r="K18" i="20"/>
  <c r="L18" i="20" s="1"/>
  <c r="K20" i="20"/>
  <c r="L20" i="20" s="1"/>
  <c r="L21" i="20" l="1"/>
  <c r="K21" i="20"/>
  <c r="G12" i="20" s="1"/>
  <c r="G10" i="20" s="1"/>
  <c r="G26" i="20" l="1"/>
  <c r="G28" i="20"/>
  <c r="G9" i="20"/>
  <c r="G20" i="20" s="1"/>
  <c r="G21" i="20" s="1"/>
  <c r="G22" i="20" s="1"/>
  <c r="G23" i="20" l="1"/>
  <c r="G24" i="20" l="1"/>
  <c r="G27" i="20" s="1"/>
  <c r="G25" i="20" l="1"/>
  <c r="G29" i="20" s="1"/>
  <c r="G35" i="20" s="1"/>
  <c r="G38" i="20" s="1"/>
</calcChain>
</file>

<file path=xl/sharedStrings.xml><?xml version="1.0" encoding="utf-8"?>
<sst xmlns="http://schemas.openxmlformats.org/spreadsheetml/2006/main" count="418" uniqueCount="139">
  <si>
    <t>譲渡収入</t>
    <rPh sb="0" eb="2">
      <t>ジョウト</t>
    </rPh>
    <rPh sb="2" eb="4">
      <t>シュウニュウ</t>
    </rPh>
    <phoneticPr fontId="1"/>
  </si>
  <si>
    <t>取得費</t>
    <rPh sb="0" eb="3">
      <t>シュトクヒ</t>
    </rPh>
    <phoneticPr fontId="1"/>
  </si>
  <si>
    <t>購入時期</t>
    <rPh sb="0" eb="4">
      <t>コウニュウジキ</t>
    </rPh>
    <phoneticPr fontId="1"/>
  </si>
  <si>
    <t>売却時期</t>
    <rPh sb="0" eb="4">
      <t>バイキャクジキ</t>
    </rPh>
    <phoneticPr fontId="1"/>
  </si>
  <si>
    <t>償却率</t>
    <rPh sb="0" eb="3">
      <t>ショウキャクリツ</t>
    </rPh>
    <phoneticPr fontId="1"/>
  </si>
  <si>
    <t>経過年数</t>
    <rPh sb="0" eb="4">
      <t>ケイカネンスウ</t>
    </rPh>
    <phoneticPr fontId="1"/>
  </si>
  <si>
    <t>譲渡経費</t>
    <rPh sb="0" eb="2">
      <t>ジョウト</t>
    </rPh>
    <rPh sb="2" eb="4">
      <t>ケイヒ</t>
    </rPh>
    <phoneticPr fontId="1"/>
  </si>
  <si>
    <t>仲介手数料</t>
    <rPh sb="0" eb="2">
      <t>チュウカイ</t>
    </rPh>
    <rPh sb="2" eb="5">
      <t>テスウリョウ</t>
    </rPh>
    <phoneticPr fontId="1"/>
  </si>
  <si>
    <t>印紙代</t>
    <rPh sb="0" eb="3">
      <t>インシダイ</t>
    </rPh>
    <phoneticPr fontId="1"/>
  </si>
  <si>
    <t>その他</t>
    <rPh sb="2" eb="3">
      <t>タ</t>
    </rPh>
    <phoneticPr fontId="1"/>
  </si>
  <si>
    <t>減価償却費累計額</t>
    <rPh sb="0" eb="2">
      <t>ゲンカ</t>
    </rPh>
    <rPh sb="2" eb="4">
      <t>ショウキャク</t>
    </rPh>
    <rPh sb="4" eb="5">
      <t>ヒ</t>
    </rPh>
    <rPh sb="5" eb="7">
      <t>ルイケイ</t>
    </rPh>
    <rPh sb="7" eb="8">
      <t>ガク</t>
    </rPh>
    <phoneticPr fontId="1"/>
  </si>
  <si>
    <t>非事業用</t>
    <rPh sb="0" eb="4">
      <t>ヒジギョウヨウ</t>
    </rPh>
    <phoneticPr fontId="1"/>
  </si>
  <si>
    <t>譲渡所得</t>
    <rPh sb="0" eb="2">
      <t>ジョウト</t>
    </rPh>
    <rPh sb="2" eb="4">
      <t>ショトク</t>
    </rPh>
    <phoneticPr fontId="1"/>
  </si>
  <si>
    <t>税率</t>
    <rPh sb="0" eb="2">
      <t>ゼイリツ</t>
    </rPh>
    <phoneticPr fontId="1"/>
  </si>
  <si>
    <t>居住用</t>
    <rPh sb="0" eb="3">
      <t>キョジュウヨウ</t>
    </rPh>
    <phoneticPr fontId="1"/>
  </si>
  <si>
    <t>建物価額</t>
    <rPh sb="0" eb="2">
      <t>タテモノ</t>
    </rPh>
    <rPh sb="2" eb="4">
      <t>カガク</t>
    </rPh>
    <phoneticPr fontId="1"/>
  </si>
  <si>
    <t>土地価額</t>
    <rPh sb="0" eb="2">
      <t>トチ</t>
    </rPh>
    <rPh sb="2" eb="4">
      <t>カガク</t>
    </rPh>
    <phoneticPr fontId="1"/>
  </si>
  <si>
    <t>未償却残高</t>
    <rPh sb="0" eb="3">
      <t>ミショウキャク</t>
    </rPh>
    <rPh sb="3" eb="5">
      <t>ザンダカ</t>
    </rPh>
    <phoneticPr fontId="1"/>
  </si>
  <si>
    <t>所得税・住民税</t>
    <rPh sb="0" eb="3">
      <t>ショトクゼイ</t>
    </rPh>
    <rPh sb="4" eb="7">
      <t>ジュウミンゼイ</t>
    </rPh>
    <phoneticPr fontId="1"/>
  </si>
  <si>
    <t>建築価額</t>
    <rPh sb="0" eb="2">
      <t>ケンチク</t>
    </rPh>
    <rPh sb="2" eb="4">
      <t>カガク</t>
    </rPh>
    <phoneticPr fontId="1"/>
  </si>
  <si>
    <t>床面積</t>
    <rPh sb="0" eb="3">
      <t>ユカメンセキ</t>
    </rPh>
    <phoneticPr fontId="1"/>
  </si>
  <si>
    <t>消費税等</t>
    <rPh sb="0" eb="3">
      <t>ショウヒゼイ</t>
    </rPh>
    <rPh sb="3" eb="4">
      <t>トウ</t>
    </rPh>
    <phoneticPr fontId="1"/>
  </si>
  <si>
    <t>平成元年（1989）４月1日～平成９年（1997）年３月31日</t>
    <rPh sb="0" eb="2">
      <t>ヘイセイ</t>
    </rPh>
    <rPh sb="2" eb="4">
      <t>ガンネン</t>
    </rPh>
    <rPh sb="11" eb="12">
      <t>ガツ</t>
    </rPh>
    <rPh sb="13" eb="14">
      <t>ニチ</t>
    </rPh>
    <rPh sb="15" eb="17">
      <t>ヘイセイ</t>
    </rPh>
    <rPh sb="18" eb="19">
      <t>ネン</t>
    </rPh>
    <rPh sb="25" eb="26">
      <t>ネン</t>
    </rPh>
    <rPh sb="27" eb="28">
      <t>ガツ</t>
    </rPh>
    <rPh sb="30" eb="31">
      <t>ニチ</t>
    </rPh>
    <phoneticPr fontId="1"/>
  </si>
  <si>
    <t>平成9年（1997）４月1日～平成26年（2014）年３月31日</t>
    <rPh sb="0" eb="2">
      <t>ヘイセイ</t>
    </rPh>
    <rPh sb="3" eb="4">
      <t>ネン</t>
    </rPh>
    <rPh sb="11" eb="12">
      <t>ガツ</t>
    </rPh>
    <rPh sb="13" eb="14">
      <t>ニチ</t>
    </rPh>
    <rPh sb="15" eb="17">
      <t>ヘイセイ</t>
    </rPh>
    <rPh sb="19" eb="20">
      <t>ネン</t>
    </rPh>
    <rPh sb="26" eb="27">
      <t>ネン</t>
    </rPh>
    <rPh sb="28" eb="29">
      <t>ガツ</t>
    </rPh>
    <rPh sb="31" eb="32">
      <t>ニチ</t>
    </rPh>
    <phoneticPr fontId="1"/>
  </si>
  <si>
    <t>平成26年（2014）４月1日～令和元年（2019）年9月30日</t>
    <rPh sb="0" eb="2">
      <t>ヘイセイ</t>
    </rPh>
    <rPh sb="4" eb="5">
      <t>ネン</t>
    </rPh>
    <rPh sb="12" eb="13">
      <t>ガツ</t>
    </rPh>
    <rPh sb="14" eb="15">
      <t>ニチ</t>
    </rPh>
    <rPh sb="16" eb="18">
      <t>レイワ</t>
    </rPh>
    <rPh sb="18" eb="20">
      <t>ガンネン</t>
    </rPh>
    <rPh sb="20" eb="21">
      <t>ヘイネン</t>
    </rPh>
    <rPh sb="26" eb="27">
      <t>ネン</t>
    </rPh>
    <rPh sb="28" eb="29">
      <t>ガツ</t>
    </rPh>
    <rPh sb="31" eb="32">
      <t>ニチ</t>
    </rPh>
    <phoneticPr fontId="1"/>
  </si>
  <si>
    <t>令和元年（2019）年10月1日</t>
    <rPh sb="0" eb="2">
      <t>レイワ</t>
    </rPh>
    <rPh sb="2" eb="4">
      <t>ガンネン</t>
    </rPh>
    <rPh sb="4" eb="5">
      <t>ヘイネン</t>
    </rPh>
    <rPh sb="10" eb="11">
      <t>ネン</t>
    </rPh>
    <rPh sb="13" eb="14">
      <t>ガツ</t>
    </rPh>
    <rPh sb="15" eb="16">
      <t>ニチ</t>
    </rPh>
    <phoneticPr fontId="1"/>
  </si>
  <si>
    <t>建物</t>
    <rPh sb="0" eb="2">
      <t>タテモノ</t>
    </rPh>
    <phoneticPr fontId="1"/>
  </si>
  <si>
    <t>土地</t>
    <rPh sb="0" eb="2">
      <t>トチ</t>
    </rPh>
    <phoneticPr fontId="1"/>
  </si>
  <si>
    <t>耐用年数</t>
    <rPh sb="0" eb="4">
      <t>タイヨウネンスウ</t>
    </rPh>
    <phoneticPr fontId="1"/>
  </si>
  <si>
    <t>木造</t>
    <rPh sb="0" eb="2">
      <t>モクゾウ</t>
    </rPh>
    <phoneticPr fontId="1"/>
  </si>
  <si>
    <t>鉄筋</t>
    <rPh sb="0" eb="2">
      <t>テッキン</t>
    </rPh>
    <phoneticPr fontId="1"/>
  </si>
  <si>
    <t>非事業</t>
    <rPh sb="0" eb="3">
      <t>ヒジギョウ</t>
    </rPh>
    <phoneticPr fontId="1"/>
  </si>
  <si>
    <t>事業</t>
    <rPh sb="0" eb="2">
      <t>ジギョウ</t>
    </rPh>
    <phoneticPr fontId="1"/>
  </si>
  <si>
    <t>5年</t>
    <rPh sb="1" eb="2">
      <t>ネン</t>
    </rPh>
    <phoneticPr fontId="1"/>
  </si>
  <si>
    <t>10年</t>
    <rPh sb="2" eb="3">
      <t>ネン</t>
    </rPh>
    <phoneticPr fontId="1"/>
  </si>
  <si>
    <t>平成29年（2017年）12月31日以前</t>
    <rPh sb="0" eb="2">
      <t>ヘイセイ</t>
    </rPh>
    <rPh sb="4" eb="5">
      <t>ネン</t>
    </rPh>
    <rPh sb="10" eb="11">
      <t>ネン</t>
    </rPh>
    <rPh sb="14" eb="15">
      <t>ガツ</t>
    </rPh>
    <rPh sb="17" eb="18">
      <t>ニチ</t>
    </rPh>
    <rPh sb="18" eb="20">
      <t>イゼン</t>
    </rPh>
    <phoneticPr fontId="1"/>
  </si>
  <si>
    <t>R6譲渡</t>
    <rPh sb="2" eb="4">
      <t>ジョウト</t>
    </rPh>
    <phoneticPr fontId="1"/>
  </si>
  <si>
    <t>平成30年（2018年）12月31日以前</t>
    <rPh sb="0" eb="2">
      <t>ヘイセイ</t>
    </rPh>
    <rPh sb="4" eb="5">
      <t>ネン</t>
    </rPh>
    <rPh sb="10" eb="11">
      <t>ネン</t>
    </rPh>
    <rPh sb="14" eb="15">
      <t>ガツ</t>
    </rPh>
    <rPh sb="17" eb="18">
      <t>ニチ</t>
    </rPh>
    <rPh sb="18" eb="20">
      <t>イゼン</t>
    </rPh>
    <phoneticPr fontId="1"/>
  </si>
  <si>
    <t>平成25年（2013年）12月31日以前</t>
    <rPh sb="0" eb="2">
      <t>ヘイセイ</t>
    </rPh>
    <rPh sb="4" eb="5">
      <t>ネン</t>
    </rPh>
    <rPh sb="10" eb="11">
      <t>ネン</t>
    </rPh>
    <rPh sb="14" eb="15">
      <t>ガツ</t>
    </rPh>
    <rPh sb="17" eb="18">
      <t>ニチ</t>
    </rPh>
    <rPh sb="18" eb="20">
      <t>イゼン</t>
    </rPh>
    <phoneticPr fontId="1"/>
  </si>
  <si>
    <t>R7譲渡</t>
    <rPh sb="2" eb="4">
      <t>ジョウト</t>
    </rPh>
    <phoneticPr fontId="1"/>
  </si>
  <si>
    <t>平成26年（2014年）12月31日以前</t>
    <rPh sb="0" eb="2">
      <t>ヘイセイ</t>
    </rPh>
    <rPh sb="4" eb="5">
      <t>ネン</t>
    </rPh>
    <rPh sb="10" eb="11">
      <t>ネン</t>
    </rPh>
    <rPh sb="14" eb="15">
      <t>ガツ</t>
    </rPh>
    <rPh sb="17" eb="18">
      <t>ニチ</t>
    </rPh>
    <rPh sb="18" eb="20">
      <t>イゼン</t>
    </rPh>
    <phoneticPr fontId="1"/>
  </si>
  <si>
    <t>平成31年/令和元年（2019年）12月31日以前</t>
    <rPh sb="0" eb="2">
      <t>ヘイセイ</t>
    </rPh>
    <rPh sb="4" eb="5">
      <t>ネン</t>
    </rPh>
    <rPh sb="6" eb="8">
      <t>レイワ</t>
    </rPh>
    <rPh sb="8" eb="10">
      <t>ガンネン</t>
    </rPh>
    <rPh sb="15" eb="16">
      <t>ネン</t>
    </rPh>
    <rPh sb="19" eb="20">
      <t>ガツ</t>
    </rPh>
    <rPh sb="22" eb="23">
      <t>ニチ</t>
    </rPh>
    <rPh sb="23" eb="25">
      <t>イゼン</t>
    </rPh>
    <phoneticPr fontId="1"/>
  </si>
  <si>
    <t>譲渡所得税の概算計算表</t>
    <rPh sb="0" eb="5">
      <t>ジョウトショトクゼイ</t>
    </rPh>
    <rPh sb="6" eb="8">
      <t>ガイサン</t>
    </rPh>
    <rPh sb="8" eb="11">
      <t>ケイサンヒョウ</t>
    </rPh>
    <phoneticPr fontId="1"/>
  </si>
  <si>
    <t>手取り額</t>
    <rPh sb="0" eb="2">
      <t>テド</t>
    </rPh>
    <rPh sb="3" eb="4">
      <t>ガク</t>
    </rPh>
    <phoneticPr fontId="1"/>
  </si>
  <si>
    <t>登記費用など</t>
    <rPh sb="0" eb="4">
      <t>トウキヒヨウ</t>
    </rPh>
    <phoneticPr fontId="1"/>
  </si>
  <si>
    <t>手取り額の算定（参考）</t>
    <rPh sb="0" eb="2">
      <t>テド</t>
    </rPh>
    <rPh sb="3" eb="4">
      <t>ガク</t>
    </rPh>
    <rPh sb="5" eb="7">
      <t>サンテイ</t>
    </rPh>
    <rPh sb="8" eb="10">
      <t>サンコウ</t>
    </rPh>
    <phoneticPr fontId="1"/>
  </si>
  <si>
    <t>和暦</t>
    <rPh sb="0" eb="2">
      <t>ワレキ</t>
    </rPh>
    <phoneticPr fontId="1"/>
  </si>
  <si>
    <t>西暦（yyyy/mm/dd)</t>
    <rPh sb="0" eb="2">
      <t>セイレキ</t>
    </rPh>
    <phoneticPr fontId="1"/>
  </si>
  <si>
    <t>22年</t>
    <rPh sb="2" eb="3">
      <t>ネン</t>
    </rPh>
    <phoneticPr fontId="1"/>
  </si>
  <si>
    <t>47年</t>
    <rPh sb="2" eb="3">
      <t>ネン</t>
    </rPh>
    <phoneticPr fontId="1"/>
  </si>
  <si>
    <t>長期（5年超、10年超）の判定</t>
    <rPh sb="0" eb="2">
      <t>チョウキ</t>
    </rPh>
    <rPh sb="4" eb="5">
      <t>ネン</t>
    </rPh>
    <rPh sb="5" eb="6">
      <t>チョウ</t>
    </rPh>
    <rPh sb="9" eb="10">
      <t>ネン</t>
    </rPh>
    <rPh sb="10" eb="11">
      <t>チョウ</t>
    </rPh>
    <rPh sb="13" eb="15">
      <t>ハンテイ</t>
    </rPh>
    <phoneticPr fontId="1"/>
  </si>
  <si>
    <t>消費税率</t>
    <rPh sb="0" eb="4">
      <t>ショウヒゼイリツ</t>
    </rPh>
    <phoneticPr fontId="1"/>
  </si>
  <si>
    <t>入力セル</t>
    <rPh sb="0" eb="2">
      <t>ニュウリョク</t>
    </rPh>
    <phoneticPr fontId="1"/>
  </si>
  <si>
    <t>特別控除額</t>
    <rPh sb="0" eb="2">
      <t>トクベツ</t>
    </rPh>
    <rPh sb="2" eb="5">
      <t>コウジョガク</t>
    </rPh>
    <phoneticPr fontId="1"/>
  </si>
  <si>
    <t>譲渡所得（特別控除後）</t>
    <rPh sb="0" eb="2">
      <t>ジョウト</t>
    </rPh>
    <rPh sb="2" eb="4">
      <t>ショトク</t>
    </rPh>
    <rPh sb="5" eb="7">
      <t>トクベツ</t>
    </rPh>
    <rPh sb="7" eb="10">
      <t>コウジョゴ</t>
    </rPh>
    <phoneticPr fontId="1"/>
  </si>
  <si>
    <t>6,000万円以下の部分</t>
    <rPh sb="5" eb="7">
      <t>マンエン</t>
    </rPh>
    <rPh sb="7" eb="9">
      <t>イカ</t>
    </rPh>
    <rPh sb="10" eb="12">
      <t>ブブン</t>
    </rPh>
    <phoneticPr fontId="1"/>
  </si>
  <si>
    <t>6,000万円超の部分</t>
    <rPh sb="5" eb="7">
      <t>マンエン</t>
    </rPh>
    <rPh sb="7" eb="8">
      <t>チョウ</t>
    </rPh>
    <rPh sb="9" eb="11">
      <t>ブブン</t>
    </rPh>
    <phoneticPr fontId="1"/>
  </si>
  <si>
    <t>区分（長期、短期）</t>
    <rPh sb="0" eb="2">
      <t>クブン</t>
    </rPh>
    <rPh sb="3" eb="5">
      <t>チョウキ</t>
    </rPh>
    <rPh sb="6" eb="8">
      <t>タンキ</t>
    </rPh>
    <phoneticPr fontId="1"/>
  </si>
  <si>
    <t>区分</t>
    <rPh sb="0" eb="2">
      <t>クブン</t>
    </rPh>
    <phoneticPr fontId="1"/>
  </si>
  <si>
    <t>長期</t>
    <rPh sb="0" eb="2">
      <t>チョウキ</t>
    </rPh>
    <phoneticPr fontId="1"/>
  </si>
  <si>
    <t>短期</t>
    <rPh sb="0" eb="2">
      <t>タンキ</t>
    </rPh>
    <phoneticPr fontId="1"/>
  </si>
  <si>
    <t>短期（特別控除）</t>
    <rPh sb="0" eb="2">
      <t>タンキ</t>
    </rPh>
    <rPh sb="3" eb="5">
      <t>トクベツ</t>
    </rPh>
    <rPh sb="5" eb="7">
      <t>コウジョ</t>
    </rPh>
    <phoneticPr fontId="1"/>
  </si>
  <si>
    <t>長期（特別控除）</t>
    <rPh sb="0" eb="2">
      <t>チョウキ</t>
    </rPh>
    <rPh sb="3" eb="7">
      <t>トクベツコウジョ</t>
    </rPh>
    <phoneticPr fontId="1"/>
  </si>
  <si>
    <t>特別控除・軽課の特例</t>
    <rPh sb="0" eb="2">
      <t>トクベツ</t>
    </rPh>
    <rPh sb="2" eb="4">
      <t>コウジョ</t>
    </rPh>
    <rPh sb="5" eb="6">
      <t>ケイ</t>
    </rPh>
    <rPh sb="6" eb="7">
      <t>カ</t>
    </rPh>
    <rPh sb="8" eb="10">
      <t>トクレイ</t>
    </rPh>
    <phoneticPr fontId="1"/>
  </si>
  <si>
    <t>14.21％/20.315％</t>
    <phoneticPr fontId="1"/>
  </si>
  <si>
    <t>14＝2-3-10</t>
    <phoneticPr fontId="1"/>
  </si>
  <si>
    <t>3＝4+9</t>
    <phoneticPr fontId="1"/>
  </si>
  <si>
    <t>4＝5-6</t>
    <phoneticPr fontId="1"/>
  </si>
  <si>
    <t>10＝11～13</t>
    <phoneticPr fontId="1"/>
  </si>
  <si>
    <t>16＝14-15</t>
    <phoneticPr fontId="1"/>
  </si>
  <si>
    <t>本体</t>
    <rPh sb="0" eb="2">
      <t>ホンタイ</t>
    </rPh>
    <phoneticPr fontId="1"/>
  </si>
  <si>
    <t>消費税</t>
    <rPh sb="0" eb="3">
      <t>ショウヒゼイ</t>
    </rPh>
    <phoneticPr fontId="1"/>
  </si>
  <si>
    <t>リフォーム</t>
    <phoneticPr fontId="1"/>
  </si>
  <si>
    <t>総額</t>
    <rPh sb="0" eb="2">
      <t>ソウガク</t>
    </rPh>
    <phoneticPr fontId="1"/>
  </si>
  <si>
    <t>備考</t>
    <rPh sb="0" eb="2">
      <t>ビコウ</t>
    </rPh>
    <phoneticPr fontId="1"/>
  </si>
  <si>
    <t>不動産取得税</t>
    <rPh sb="0" eb="3">
      <t>フドウサン</t>
    </rPh>
    <rPh sb="3" eb="6">
      <t>シュトクゼイ</t>
    </rPh>
    <phoneticPr fontId="1"/>
  </si>
  <si>
    <t>その他②</t>
    <rPh sb="2" eb="3">
      <t>タ</t>
    </rPh>
    <phoneticPr fontId="1"/>
  </si>
  <si>
    <t>N/A</t>
    <phoneticPr fontId="1"/>
  </si>
  <si>
    <t>R8譲渡</t>
    <rPh sb="2" eb="4">
      <t>ジョウト</t>
    </rPh>
    <phoneticPr fontId="1"/>
  </si>
  <si>
    <t>令和2年（2020年）12月31日以前</t>
    <rPh sb="0" eb="2">
      <t>レイワ</t>
    </rPh>
    <rPh sb="3" eb="4">
      <t>ネン</t>
    </rPh>
    <rPh sb="9" eb="10">
      <t>ネン</t>
    </rPh>
    <rPh sb="13" eb="14">
      <t>ガツ</t>
    </rPh>
    <rPh sb="16" eb="17">
      <t>ニチ</t>
    </rPh>
    <rPh sb="17" eb="19">
      <t>イゼン</t>
    </rPh>
    <phoneticPr fontId="1"/>
  </si>
  <si>
    <t>平成27年（2015年）12月31日以前</t>
    <rPh sb="0" eb="2">
      <t>ヘイセイ</t>
    </rPh>
    <rPh sb="4" eb="5">
      <t>ネン</t>
    </rPh>
    <rPh sb="10" eb="11">
      <t>ネン</t>
    </rPh>
    <rPh sb="14" eb="15">
      <t>ガツ</t>
    </rPh>
    <rPh sb="17" eb="18">
      <t>ニチ</t>
    </rPh>
    <rPh sb="18" eb="20">
      <t>イゼン</t>
    </rPh>
    <phoneticPr fontId="1"/>
  </si>
  <si>
    <t>移転登記</t>
    <rPh sb="0" eb="2">
      <t>イテン</t>
    </rPh>
    <rPh sb="2" eb="4">
      <t>トウキ</t>
    </rPh>
    <phoneticPr fontId="1"/>
  </si>
  <si>
    <t>新築年月日</t>
    <rPh sb="0" eb="2">
      <t>シンチク</t>
    </rPh>
    <rPh sb="2" eb="5">
      <t>ネンガッピ</t>
    </rPh>
    <phoneticPr fontId="1"/>
  </si>
  <si>
    <t>購入日</t>
    <rPh sb="0" eb="3">
      <t>コウニュウビ</t>
    </rPh>
    <phoneticPr fontId="1"/>
  </si>
  <si>
    <t>標準的な建築価額</t>
    <rPh sb="0" eb="3">
      <t>ヒョウジュンテキ</t>
    </rPh>
    <rPh sb="4" eb="6">
      <t>ケンチク</t>
    </rPh>
    <rPh sb="6" eb="8">
      <t>カガク</t>
    </rPh>
    <phoneticPr fontId="1"/>
  </si>
  <si>
    <t>減価償却累計額</t>
    <rPh sb="0" eb="2">
      <t>ゲンカ</t>
    </rPh>
    <rPh sb="2" eb="4">
      <t>ショウキャク</t>
    </rPh>
    <rPh sb="4" eb="6">
      <t>ルイケイ</t>
    </rPh>
    <rPh sb="6" eb="7">
      <t>ガク</t>
    </rPh>
    <phoneticPr fontId="1"/>
  </si>
  <si>
    <t>住民税率</t>
    <rPh sb="0" eb="4">
      <t>ジュウミンゼイリツ</t>
    </rPh>
    <phoneticPr fontId="1"/>
  </si>
  <si>
    <t>所得税率</t>
    <rPh sb="0" eb="4">
      <t>ショトクゼイリツ</t>
    </rPh>
    <phoneticPr fontId="1"/>
  </si>
  <si>
    <t>所得税（復興税含む）</t>
    <rPh sb="0" eb="3">
      <t>ショトクゼイ</t>
    </rPh>
    <rPh sb="4" eb="7">
      <t>フッコウゼイ</t>
    </rPh>
    <rPh sb="7" eb="8">
      <t>フク</t>
    </rPh>
    <phoneticPr fontId="1"/>
  </si>
  <si>
    <t>住民税</t>
    <rPh sb="0" eb="3">
      <t>ジュウミンゼイ</t>
    </rPh>
    <phoneticPr fontId="1"/>
  </si>
  <si>
    <t>所得税（復興税含む）・住民税計</t>
    <rPh sb="0" eb="3">
      <t>ショトクゼイ</t>
    </rPh>
    <rPh sb="4" eb="7">
      <t>フッコウゼイ</t>
    </rPh>
    <rPh sb="7" eb="8">
      <t>フク</t>
    </rPh>
    <rPh sb="11" eb="14">
      <t>ジュウミンゼイ</t>
    </rPh>
    <rPh sb="14" eb="15">
      <t>ケイ</t>
    </rPh>
    <phoneticPr fontId="1"/>
  </si>
  <si>
    <t>10.21％/15.315％</t>
    <phoneticPr fontId="1"/>
  </si>
  <si>
    <t>譲渡年分の翌年3月15日まで納付</t>
    <rPh sb="0" eb="2">
      <t>ジョウト</t>
    </rPh>
    <rPh sb="2" eb="4">
      <t>ネンブン</t>
    </rPh>
    <rPh sb="5" eb="7">
      <t>ヨクネン</t>
    </rPh>
    <rPh sb="8" eb="9">
      <t>ガツ</t>
    </rPh>
    <rPh sb="11" eb="12">
      <t>ニチ</t>
    </rPh>
    <rPh sb="14" eb="16">
      <t>ノウフ</t>
    </rPh>
    <phoneticPr fontId="1"/>
  </si>
  <si>
    <t>譲渡年分の翌年６月以降分割納付（4回）</t>
    <rPh sb="0" eb="2">
      <t>ジョウト</t>
    </rPh>
    <rPh sb="2" eb="4">
      <t>ネンブン</t>
    </rPh>
    <rPh sb="5" eb="7">
      <t>ヨクネン</t>
    </rPh>
    <rPh sb="8" eb="11">
      <t>ガツイコウ</t>
    </rPh>
    <rPh sb="11" eb="13">
      <t>ブンカツ</t>
    </rPh>
    <rPh sb="13" eb="15">
      <t>ノウフ</t>
    </rPh>
    <rPh sb="17" eb="18">
      <t>カイ</t>
    </rPh>
    <phoneticPr fontId="1"/>
  </si>
  <si>
    <t>4%/5%</t>
    <phoneticPr fontId="1"/>
  </si>
  <si>
    <t>R9譲渡</t>
    <rPh sb="2" eb="4">
      <t>ジョウト</t>
    </rPh>
    <phoneticPr fontId="1"/>
  </si>
  <si>
    <t>R10譲渡</t>
    <rPh sb="3" eb="5">
      <t>ジョウト</t>
    </rPh>
    <phoneticPr fontId="1"/>
  </si>
  <si>
    <t>令和3年（2021年）12月31日以前</t>
    <rPh sb="0" eb="2">
      <t>レイワ</t>
    </rPh>
    <rPh sb="3" eb="4">
      <t>ネン</t>
    </rPh>
    <rPh sb="9" eb="10">
      <t>ネン</t>
    </rPh>
    <rPh sb="13" eb="14">
      <t>ガツ</t>
    </rPh>
    <rPh sb="16" eb="17">
      <t>ニチ</t>
    </rPh>
    <rPh sb="17" eb="19">
      <t>イゼン</t>
    </rPh>
    <phoneticPr fontId="1"/>
  </si>
  <si>
    <t>平成28年（2016年）12月31日以前</t>
    <rPh sb="0" eb="2">
      <t>ヘイセイ</t>
    </rPh>
    <rPh sb="4" eb="5">
      <t>ネン</t>
    </rPh>
    <rPh sb="10" eb="11">
      <t>ネン</t>
    </rPh>
    <rPh sb="14" eb="15">
      <t>ガツ</t>
    </rPh>
    <rPh sb="17" eb="18">
      <t>ニチ</t>
    </rPh>
    <rPh sb="18" eb="20">
      <t>イゼン</t>
    </rPh>
    <phoneticPr fontId="1"/>
  </si>
  <si>
    <t>R11譲渡</t>
    <rPh sb="3" eb="5">
      <t>ジョウト</t>
    </rPh>
    <phoneticPr fontId="1"/>
  </si>
  <si>
    <t>令和4年（2022年）12月31日以前</t>
    <rPh sb="0" eb="2">
      <t>レイワ</t>
    </rPh>
    <rPh sb="3" eb="4">
      <t>ネン</t>
    </rPh>
    <rPh sb="9" eb="10">
      <t>ネン</t>
    </rPh>
    <rPh sb="13" eb="14">
      <t>ガツ</t>
    </rPh>
    <rPh sb="16" eb="17">
      <t>ニチ</t>
    </rPh>
    <rPh sb="17" eb="19">
      <t>イゼン</t>
    </rPh>
    <phoneticPr fontId="1"/>
  </si>
  <si>
    <t>令和5年（2023年）12月31日以前</t>
    <rPh sb="0" eb="2">
      <t>レイワ</t>
    </rPh>
    <rPh sb="3" eb="4">
      <t>ネン</t>
    </rPh>
    <rPh sb="9" eb="10">
      <t>ネン</t>
    </rPh>
    <rPh sb="13" eb="14">
      <t>ガツ</t>
    </rPh>
    <rPh sb="16" eb="17">
      <t>ニチ</t>
    </rPh>
    <rPh sb="17" eb="19">
      <t>イゼン</t>
    </rPh>
    <phoneticPr fontId="1"/>
  </si>
  <si>
    <t>R12譲渡</t>
    <rPh sb="3" eb="5">
      <t>ジョウト</t>
    </rPh>
    <phoneticPr fontId="1"/>
  </si>
  <si>
    <t>令和6年（2024年）12月31日以前</t>
    <rPh sb="0" eb="2">
      <t>レイワ</t>
    </rPh>
    <rPh sb="3" eb="4">
      <t>ネン</t>
    </rPh>
    <rPh sb="9" eb="10">
      <t>ネン</t>
    </rPh>
    <rPh sb="13" eb="14">
      <t>ガツ</t>
    </rPh>
    <rPh sb="16" eb="17">
      <t>ニチ</t>
    </rPh>
    <rPh sb="17" eb="19">
      <t>イゼン</t>
    </rPh>
    <phoneticPr fontId="1"/>
  </si>
  <si>
    <t>23=19+21</t>
    <phoneticPr fontId="1"/>
  </si>
  <si>
    <t>借入金の返済など</t>
    <rPh sb="0" eb="3">
      <t>カリイレキン</t>
    </rPh>
    <rPh sb="4" eb="6">
      <t>ヘンサイ</t>
    </rPh>
    <phoneticPr fontId="1"/>
  </si>
  <si>
    <t>経過年数</t>
    <rPh sb="0" eb="2">
      <t>ケイカ</t>
    </rPh>
    <rPh sb="2" eb="4">
      <t>ネンスウ</t>
    </rPh>
    <phoneticPr fontId="1"/>
  </si>
  <si>
    <t>備考</t>
    <rPh sb="0" eb="2">
      <t>ビコウ</t>
    </rPh>
    <phoneticPr fontId="1"/>
  </si>
  <si>
    <t>6＝5*0.9*7*8</t>
    <phoneticPr fontId="1"/>
  </si>
  <si>
    <t>印紙税その他</t>
    <rPh sb="0" eb="3">
      <t>インシゼイ</t>
    </rPh>
    <rPh sb="5" eb="6">
      <t>タ</t>
    </rPh>
    <phoneticPr fontId="1"/>
  </si>
  <si>
    <t>2026</t>
  </si>
  <si>
    <t>2027</t>
  </si>
  <si>
    <t>2028</t>
  </si>
  <si>
    <t>2029</t>
  </si>
  <si>
    <t>2030</t>
  </si>
  <si>
    <t>実額の取得費</t>
    <rPh sb="0" eb="2">
      <t>ジツガク</t>
    </rPh>
    <rPh sb="3" eb="6">
      <t>シュトクヒ</t>
    </rPh>
    <phoneticPr fontId="1"/>
  </si>
  <si>
    <t>建物について、消費税から逆算する場合</t>
    <rPh sb="0" eb="2">
      <t>タテモノ</t>
    </rPh>
    <rPh sb="7" eb="10">
      <t>ショウヒゼイ</t>
    </rPh>
    <rPh sb="12" eb="14">
      <t>ギャクサン</t>
    </rPh>
    <rPh sb="16" eb="18">
      <t>バアイ</t>
    </rPh>
    <phoneticPr fontId="1"/>
  </si>
  <si>
    <t>→セル　L13へ</t>
    <phoneticPr fontId="1"/>
  </si>
  <si>
    <t>→セル　K13へ</t>
    <phoneticPr fontId="1"/>
  </si>
  <si>
    <t>CASE1　実額の取得費が分かる場合（①契約書などで消費税相当額が把握可能な場合又は②契約書などで土地・建物の内訳が把握可能な場合）</t>
    <rPh sb="6" eb="8">
      <t>ジツガク</t>
    </rPh>
    <rPh sb="9" eb="12">
      <t>シュトクヒ</t>
    </rPh>
    <rPh sb="13" eb="14">
      <t>ワ</t>
    </rPh>
    <rPh sb="16" eb="18">
      <t>バアイ</t>
    </rPh>
    <rPh sb="20" eb="23">
      <t>ケイヤクショ</t>
    </rPh>
    <rPh sb="26" eb="29">
      <t>ショウヒゼイ</t>
    </rPh>
    <rPh sb="29" eb="32">
      <t>ソウトウガク</t>
    </rPh>
    <rPh sb="33" eb="35">
      <t>ハアク</t>
    </rPh>
    <rPh sb="35" eb="37">
      <t>カノウ</t>
    </rPh>
    <rPh sb="38" eb="40">
      <t>バアイ</t>
    </rPh>
    <rPh sb="40" eb="41">
      <t>マタ</t>
    </rPh>
    <rPh sb="43" eb="46">
      <t>ケイヤクショ</t>
    </rPh>
    <rPh sb="49" eb="51">
      <t>トチ</t>
    </rPh>
    <rPh sb="52" eb="54">
      <t>タテモノ</t>
    </rPh>
    <rPh sb="55" eb="57">
      <t>ウチワケ</t>
    </rPh>
    <rPh sb="58" eb="60">
      <t>ハアク</t>
    </rPh>
    <rPh sb="60" eb="62">
      <t>カノウ</t>
    </rPh>
    <rPh sb="63" eb="65">
      <t>バアイ</t>
    </rPh>
    <phoneticPr fontId="1"/>
  </si>
  <si>
    <t>CASE2　新築取得で土地・建物の内訳がわからない場合（標準的な建築価額表を用いる場合）</t>
    <rPh sb="6" eb="8">
      <t>シンチク</t>
    </rPh>
    <rPh sb="8" eb="10">
      <t>シュトク</t>
    </rPh>
    <rPh sb="11" eb="13">
      <t>トチ</t>
    </rPh>
    <rPh sb="14" eb="16">
      <t>タテモノ</t>
    </rPh>
    <rPh sb="17" eb="19">
      <t>ウチワケ</t>
    </rPh>
    <rPh sb="25" eb="27">
      <t>バアイ</t>
    </rPh>
    <rPh sb="28" eb="31">
      <t>ヒョウジュンテキ</t>
    </rPh>
    <rPh sb="32" eb="34">
      <t>ケンチク</t>
    </rPh>
    <rPh sb="34" eb="36">
      <t>カガク</t>
    </rPh>
    <rPh sb="36" eb="37">
      <t>ヒョウ</t>
    </rPh>
    <rPh sb="38" eb="39">
      <t>モチ</t>
    </rPh>
    <rPh sb="41" eb="43">
      <t>バアイ</t>
    </rPh>
    <phoneticPr fontId="1"/>
  </si>
  <si>
    <t>CASE3　中古取得で土地・建物の内訳がわからない場合（標準的な建築価額表を用いる場合）</t>
    <rPh sb="6" eb="8">
      <t>チュウコ</t>
    </rPh>
    <rPh sb="8" eb="10">
      <t>シュトク</t>
    </rPh>
    <rPh sb="11" eb="13">
      <t>トチ</t>
    </rPh>
    <rPh sb="14" eb="16">
      <t>タテモノ</t>
    </rPh>
    <rPh sb="17" eb="19">
      <t>ウチワケ</t>
    </rPh>
    <rPh sb="25" eb="27">
      <t>バアイ</t>
    </rPh>
    <rPh sb="28" eb="31">
      <t>ヒョウジュンテキ</t>
    </rPh>
    <rPh sb="32" eb="34">
      <t>ケンチク</t>
    </rPh>
    <rPh sb="34" eb="36">
      <t>カガク</t>
    </rPh>
    <rPh sb="36" eb="37">
      <t>ヒョウ</t>
    </rPh>
    <rPh sb="38" eb="39">
      <t>モチ</t>
    </rPh>
    <rPh sb="41" eb="43">
      <t>バアイ</t>
    </rPh>
    <phoneticPr fontId="1"/>
  </si>
  <si>
    <t>経過年数</t>
    <rPh sb="0" eb="2">
      <t>ケイカ</t>
    </rPh>
    <rPh sb="2" eb="4">
      <t>ネンスウ</t>
    </rPh>
    <phoneticPr fontId="1"/>
  </si>
  <si>
    <t>新築～購入日まで</t>
    <rPh sb="0" eb="2">
      <t>シンチク</t>
    </rPh>
    <rPh sb="3" eb="6">
      <t>コウニュウビ</t>
    </rPh>
    <phoneticPr fontId="1"/>
  </si>
  <si>
    <t>新築時点の価額</t>
    <rPh sb="0" eb="2">
      <t>シンチク</t>
    </rPh>
    <rPh sb="2" eb="4">
      <t>ジテン</t>
    </rPh>
    <rPh sb="5" eb="7">
      <t>カガク</t>
    </rPh>
    <phoneticPr fontId="1"/>
  </si>
  <si>
    <t>建物について、中古で取得した場合</t>
    <rPh sb="0" eb="2">
      <t>タテモノ</t>
    </rPh>
    <rPh sb="7" eb="9">
      <t>チュウコ</t>
    </rPh>
    <rPh sb="10" eb="12">
      <t>シュトク</t>
    </rPh>
    <rPh sb="14" eb="16">
      <t>バアイ</t>
    </rPh>
    <phoneticPr fontId="1"/>
  </si>
  <si>
    <t>中古の建物の取得価額</t>
    <rPh sb="0" eb="2">
      <t>チュウコ</t>
    </rPh>
    <rPh sb="3" eb="5">
      <t>タテモノ</t>
    </rPh>
    <rPh sb="6" eb="8">
      <t>シュトク</t>
    </rPh>
    <rPh sb="8" eb="10">
      <t>カガク</t>
    </rPh>
    <phoneticPr fontId="1"/>
  </si>
  <si>
    <t>鉄筋：0.015、木造：0.031など</t>
    <rPh sb="0" eb="2">
      <t>テッキン</t>
    </rPh>
    <rPh sb="9" eb="11">
      <t>モクゾウ</t>
    </rPh>
    <phoneticPr fontId="1"/>
  </si>
  <si>
    <t>物件価額(総額）</t>
    <rPh sb="0" eb="2">
      <t>ブッケン</t>
    </rPh>
    <rPh sb="2" eb="4">
      <t>カガク</t>
    </rPh>
    <rPh sb="5" eb="7">
      <t>ソウガク</t>
    </rPh>
    <phoneticPr fontId="1"/>
  </si>
  <si>
    <t>→土地・建物の合計額</t>
    <rPh sb="1" eb="3">
      <t>トチ</t>
    </rPh>
    <rPh sb="4" eb="6">
      <t>タテモノ</t>
    </rPh>
    <rPh sb="7" eb="10">
      <t>ゴウケイガク</t>
    </rPh>
    <phoneticPr fontId="1"/>
  </si>
  <si>
    <t>プルダウン</t>
    <phoneticPr fontId="1"/>
  </si>
  <si>
    <t>→プルダウン</t>
    <phoneticPr fontId="1"/>
  </si>
  <si>
    <t>→セル　L13へ</t>
  </si>
  <si>
    <t>詳しは、所轄税務署又は顧問税理士等にご確認ください。</t>
    <rPh sb="0" eb="1">
      <t>クワ</t>
    </rPh>
    <rPh sb="4" eb="6">
      <t>ショカツ</t>
    </rPh>
    <rPh sb="6" eb="9">
      <t>ゼイムショ</t>
    </rPh>
    <rPh sb="9" eb="10">
      <t>マタ</t>
    </rPh>
    <rPh sb="11" eb="13">
      <t>コモン</t>
    </rPh>
    <rPh sb="13" eb="16">
      <t>ゼイリシ</t>
    </rPh>
    <rPh sb="16" eb="17">
      <t>トウ</t>
    </rPh>
    <rPh sb="19" eb="21">
      <t>カクニン</t>
    </rPh>
    <phoneticPr fontId="1"/>
  </si>
  <si>
    <t>項目</t>
    <rPh sb="0" eb="2">
      <t>コウモク</t>
    </rPh>
    <phoneticPr fontId="1"/>
  </si>
  <si>
    <t>建物について、建物の標準的な建築価額表を基に算定</t>
    <rPh sb="0" eb="2">
      <t>タテモノ</t>
    </rPh>
    <rPh sb="7" eb="9">
      <t>タテモノ</t>
    </rPh>
    <rPh sb="10" eb="13">
      <t>ヒョウジュンテキ</t>
    </rPh>
    <rPh sb="14" eb="18">
      <t>ケンチクカガク</t>
    </rPh>
    <rPh sb="18" eb="19">
      <t>ヒョウ</t>
    </rPh>
    <rPh sb="20" eb="21">
      <t>モト</t>
    </rPh>
    <rPh sb="22" eb="24">
      <t>サンテイ</t>
    </rPh>
    <phoneticPr fontId="1"/>
  </si>
  <si>
    <t>取得価額(G列へ）</t>
    <rPh sb="0" eb="2">
      <t>シュトク</t>
    </rPh>
    <rPh sb="2" eb="4">
      <t>カガク</t>
    </rPh>
    <rPh sb="6" eb="7">
      <t>レツ</t>
    </rPh>
    <phoneticPr fontId="1"/>
  </si>
  <si>
    <t>測量費など</t>
    <rPh sb="0" eb="3">
      <t>ソクリョウヒ</t>
    </rPh>
    <phoneticPr fontId="1"/>
  </si>
  <si>
    <t>（注）この譲渡所得税の概算計算表は、情報提供の一環として提供するものです。円谷健一税理士事務所は、計算結果の正確性及び安全性に関して責任を負うものではありません。</t>
    <rPh sb="1" eb="2">
      <t>チュウ</t>
    </rPh>
    <rPh sb="5" eb="7">
      <t>ジョウト</t>
    </rPh>
    <rPh sb="7" eb="10">
      <t>ショトクゼイ</t>
    </rPh>
    <rPh sb="11" eb="13">
      <t>ガイサン</t>
    </rPh>
    <rPh sb="13" eb="16">
      <t>ケイサンヒョウ</t>
    </rPh>
    <rPh sb="18" eb="20">
      <t>ジョウホウ</t>
    </rPh>
    <rPh sb="20" eb="22">
      <t>テイキョウ</t>
    </rPh>
    <rPh sb="23" eb="25">
      <t>イッカン</t>
    </rPh>
    <rPh sb="28" eb="30">
      <t>テイキョウ</t>
    </rPh>
    <rPh sb="37" eb="39">
      <t>ツムラヤ</t>
    </rPh>
    <rPh sb="39" eb="41">
      <t>ケンイチ</t>
    </rPh>
    <rPh sb="41" eb="44">
      <t>ゼイリシ</t>
    </rPh>
    <rPh sb="44" eb="47">
      <t>ジムショ</t>
    </rPh>
    <rPh sb="49" eb="51">
      <t>ケイサン</t>
    </rPh>
    <rPh sb="51" eb="53">
      <t>ケッカ</t>
    </rPh>
    <rPh sb="54" eb="57">
      <t>セイカクセイ</t>
    </rPh>
    <rPh sb="57" eb="58">
      <t>オヨ</t>
    </rPh>
    <rPh sb="59" eb="62">
      <t>アンゼンセイ</t>
    </rPh>
    <rPh sb="63" eb="64">
      <t>カン</t>
    </rPh>
    <rPh sb="66" eb="68">
      <t>セキニン</t>
    </rPh>
    <rPh sb="69" eb="70">
      <t>オ</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</si>
</sst>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Red]\(#,##0\)"/>
    <numFmt numFmtId="177" formatCode="#,##0.00_);[Red]\(#,##0.00\)"/>
    <numFmt numFmtId="178" formatCode="#,##0.000;[Red]\-#,##0.000"/>
    <numFmt numFmtId="179" formatCode="0.000%"/>
    <numFmt numFmtId="180" formatCode="[$-411]ge\.m\.d;@"/>
    <numFmt numFmtId="181" formatCode="#,##0.000_);[Red]\(#,##0.000\)"/>
    <numFmt numFmtId="182" formatCode="#,##0.00000_);[Red]\(#,##0.00000\)"/>
    <numFmt numFmtId="183" formatCode="#,##0.0000_);[Red]\(#,##0.0000\)"/>
  </numFmts>
  <fonts count="14"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b/>
      <sz val="11"/>
      <color theme="1"/>
      <name val="Meiryo UI"/>
      <family val="3"/>
      <charset val="128"/>
    </font>
    <font>
      <sz val="11"/>
      <color theme="1"/>
      <name val="Meiryo UI"/>
      <family val="3"/>
      <charset val="128"/>
    </font>
    <font>
      <b/>
      <sz val="11"/>
      <color rgb="FF0070C0"/>
      <name val="Meiryo UI"/>
      <family val="3"/>
      <charset val="128"/>
    </font>
    <font>
      <sz val="11"/>
      <color rgb="FF0070C0"/>
      <name val="Meiryo UI"/>
      <family val="3"/>
      <charset val="128"/>
    </font>
    <font>
      <sz val="11"/>
      <name val="Meiryo UI"/>
      <family val="3"/>
      <charset val="128"/>
    </font>
    <font>
      <b/>
      <sz val="11"/>
      <color theme="0"/>
      <name val="Meiryo UI"/>
      <family val="3"/>
      <charset val="128"/>
    </font>
    <font>
      <sz val="11"/>
      <color theme="0"/>
      <name val="Meiryo UI"/>
      <family val="3"/>
      <charset val="128"/>
    </font>
    <font>
      <i/>
      <sz val="11"/>
      <color theme="1"/>
      <name val="Meiryo UI"/>
      <family val="3"/>
      <charset val="128"/>
    </font>
    <font>
      <b/>
      <sz val="11"/>
      <name val="Meiryo UI"/>
      <family val="3"/>
      <charset val="128"/>
    </font>
    <font>
      <sz val="18"/>
      <color theme="1"/>
      <name val="Meiryo UI"/>
      <family val="3"/>
      <charset val="128"/>
    </font>
    <font>
      <b/>
      <sz val="18"/>
      <color theme="1"/>
      <name val="Meiryo UI"/>
      <family val="3"/>
      <charset val="128"/>
    </font>
  </fonts>
  <fills count="8">
    <fill>
      <patternFill patternType="none"/>
    </fill>
    <fill>
      <patternFill patternType="gray125"/>
    </fill>
    <fill>
      <patternFill patternType="solid">
        <fgColor rgb="FFFFFFCC"/>
        <bgColor indexed="64"/>
      </patternFill>
    </fill>
    <fill>
      <patternFill patternType="solid">
        <fgColor rgb="FF00206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5" tint="0.39997558519241921"/>
        <bgColor indexed="64"/>
      </patternFill>
    </fill>
  </fills>
  <borders count="6">
    <border>
      <left/>
      <right/>
      <top/>
      <bottom/>
      <diagonal/>
    </border>
    <border>
      <left/>
      <right/>
      <top style="thin">
        <color auto="1"/>
      </top>
      <bottom style="hair">
        <color auto="1"/>
      </bottom>
      <diagonal/>
    </border>
    <border>
      <left/>
      <right/>
      <top style="hair">
        <color auto="1"/>
      </top>
      <bottom style="hair">
        <color auto="1"/>
      </bottom>
      <diagonal/>
    </border>
    <border>
      <left/>
      <right/>
      <top style="hair">
        <color auto="1"/>
      </top>
      <bottom style="thin">
        <color auto="1"/>
      </bottom>
      <diagonal/>
    </border>
    <border>
      <left/>
      <right/>
      <top style="hair">
        <color auto="1"/>
      </top>
      <bottom/>
      <diagonal/>
    </border>
    <border>
      <left/>
      <right/>
      <top/>
      <bottom style="hair">
        <color auto="1"/>
      </bottom>
      <diagonal/>
    </border>
  </borders>
  <cellStyleXfs count="3">
    <xf numFmtId="0" fontId="0"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cellStyleXfs>
  <cellXfs count="75">
    <xf numFmtId="0" fontId="0" fillId="0" borderId="0" xfId="0">
      <alignment vertical="center"/>
    </xf>
    <xf numFmtId="176" fontId="0" fillId="0" borderId="0" xfId="0" applyNumberFormat="1" applyAlignment="1">
      <alignment horizontal="right" vertical="center"/>
    </xf>
    <xf numFmtId="10" fontId="0" fillId="0" borderId="0" xfId="2" applyNumberFormat="1" applyFont="1" applyAlignment="1">
      <alignment horizontal="right" vertical="center"/>
    </xf>
    <xf numFmtId="179" fontId="0" fillId="0" borderId="0" xfId="2" applyNumberFormat="1" applyFont="1" applyAlignment="1">
      <alignment horizontal="right" vertical="center"/>
    </xf>
    <xf numFmtId="176" fontId="0" fillId="0" borderId="0" xfId="0" applyNumberFormat="1" applyAlignment="1">
      <alignment horizontal="left" vertical="center"/>
    </xf>
    <xf numFmtId="9" fontId="0" fillId="0" borderId="0" xfId="2" applyFont="1" applyAlignment="1">
      <alignment horizontal="right" vertical="center"/>
    </xf>
    <xf numFmtId="10" fontId="0" fillId="2" borderId="0" xfId="2" applyNumberFormat="1" applyFont="1" applyFill="1" applyAlignment="1">
      <alignment horizontal="right" vertical="center"/>
    </xf>
    <xf numFmtId="179" fontId="0" fillId="2" borderId="0" xfId="2" applyNumberFormat="1" applyFont="1" applyFill="1" applyAlignment="1">
      <alignment horizontal="right" vertical="center"/>
    </xf>
    <xf numFmtId="176" fontId="0" fillId="2" borderId="0" xfId="0" applyNumberFormat="1" applyFill="1" applyAlignment="1">
      <alignment horizontal="right" vertical="center"/>
    </xf>
    <xf numFmtId="176" fontId="4" fillId="0" borderId="0" xfId="0" applyNumberFormat="1" applyFont="1" applyAlignment="1" applyProtection="1">
      <protection hidden="1"/>
    </xf>
    <xf numFmtId="176" fontId="6" fillId="2" borderId="0" xfId="0" applyNumberFormat="1" applyFont="1" applyFill="1" applyAlignment="1" applyProtection="1">
      <alignment horizontal="center"/>
      <protection hidden="1"/>
    </xf>
    <xf numFmtId="176" fontId="3" fillId="0" borderId="0" xfId="0" applyNumberFormat="1" applyFont="1" applyAlignment="1" applyProtection="1">
      <protection hidden="1"/>
    </xf>
    <xf numFmtId="176" fontId="4" fillId="0" borderId="0" xfId="0" applyNumberFormat="1" applyFont="1" applyAlignment="1" applyProtection="1">
      <alignment horizontal="right"/>
      <protection hidden="1"/>
    </xf>
    <xf numFmtId="176" fontId="8" fillId="3" borderId="1" xfId="0" applyNumberFormat="1" applyFont="1" applyFill="1" applyBorder="1" applyAlignment="1" applyProtection="1">
      <protection hidden="1"/>
    </xf>
    <xf numFmtId="176" fontId="9" fillId="3" borderId="1" xfId="0" applyNumberFormat="1" applyFont="1" applyFill="1" applyBorder="1" applyAlignment="1" applyProtection="1">
      <protection hidden="1"/>
    </xf>
    <xf numFmtId="176" fontId="8" fillId="3" borderId="1" xfId="0" applyNumberFormat="1" applyFont="1" applyFill="1" applyBorder="1" applyAlignment="1" applyProtection="1">
      <alignment horizontal="right"/>
      <protection hidden="1"/>
    </xf>
    <xf numFmtId="176" fontId="8" fillId="3" borderId="1" xfId="0" applyNumberFormat="1" applyFont="1" applyFill="1" applyBorder="1" applyAlignment="1" applyProtection="1">
      <alignment horizontal="left"/>
      <protection hidden="1"/>
    </xf>
    <xf numFmtId="176" fontId="4" fillId="0" borderId="2" xfId="0" applyNumberFormat="1" applyFont="1" applyBorder="1" applyAlignment="1" applyProtection="1">
      <protection hidden="1"/>
    </xf>
    <xf numFmtId="180" fontId="4" fillId="0" borderId="2" xfId="0" applyNumberFormat="1" applyFont="1" applyBorder="1" applyAlignment="1" applyProtection="1">
      <protection hidden="1"/>
    </xf>
    <xf numFmtId="176" fontId="4" fillId="6" borderId="2" xfId="0" applyNumberFormat="1" applyFont="1" applyFill="1" applyBorder="1" applyAlignment="1" applyProtection="1">
      <protection hidden="1"/>
    </xf>
    <xf numFmtId="176" fontId="3" fillId="0" borderId="2" xfId="0" applyNumberFormat="1" applyFont="1" applyBorder="1" applyAlignment="1" applyProtection="1">
      <protection hidden="1"/>
    </xf>
    <xf numFmtId="49" fontId="4" fillId="6" borderId="2" xfId="0" applyNumberFormat="1" applyFont="1" applyFill="1" applyBorder="1" applyAlignment="1" applyProtection="1">
      <protection hidden="1"/>
    </xf>
    <xf numFmtId="176" fontId="4" fillId="0" borderId="3" xfId="0" applyNumberFormat="1" applyFont="1" applyBorder="1" applyAlignment="1" applyProtection="1">
      <protection hidden="1"/>
    </xf>
    <xf numFmtId="176" fontId="11" fillId="0" borderId="3" xfId="0" applyNumberFormat="1" applyFont="1" applyBorder="1" applyAlignment="1" applyProtection="1">
      <protection hidden="1"/>
    </xf>
    <xf numFmtId="176" fontId="4" fillId="0" borderId="2" xfId="0" applyNumberFormat="1" applyFont="1" applyBorder="1" applyAlignment="1" applyProtection="1">
      <alignment horizontal="right"/>
      <protection hidden="1"/>
    </xf>
    <xf numFmtId="177" fontId="4" fillId="0" borderId="2" xfId="0" applyNumberFormat="1" applyFont="1" applyBorder="1" applyAlignment="1" applyProtection="1">
      <protection hidden="1"/>
    </xf>
    <xf numFmtId="49" fontId="4" fillId="0" borderId="2" xfId="0" applyNumberFormat="1" applyFont="1" applyBorder="1" applyAlignment="1" applyProtection="1">
      <protection hidden="1"/>
    </xf>
    <xf numFmtId="176" fontId="7" fillId="0" borderId="2" xfId="0" applyNumberFormat="1" applyFont="1" applyBorder="1" applyAlignment="1" applyProtection="1">
      <protection hidden="1"/>
    </xf>
    <xf numFmtId="176" fontId="3" fillId="4" borderId="3" xfId="0" applyNumberFormat="1" applyFont="1" applyFill="1" applyBorder="1" applyAlignment="1" applyProtection="1">
      <protection hidden="1"/>
    </xf>
    <xf numFmtId="176" fontId="4" fillId="4" borderId="3" xfId="0" applyNumberFormat="1" applyFont="1" applyFill="1" applyBorder="1" applyAlignment="1" applyProtection="1">
      <protection hidden="1"/>
    </xf>
    <xf numFmtId="176" fontId="7" fillId="0" borderId="2" xfId="0" applyNumberFormat="1" applyFont="1" applyBorder="1" applyAlignment="1" applyProtection="1">
      <alignment horizontal="right"/>
      <protection hidden="1"/>
    </xf>
    <xf numFmtId="176" fontId="7" fillId="0" borderId="4" xfId="0" applyNumberFormat="1" applyFont="1" applyBorder="1" applyAlignment="1" applyProtection="1">
      <alignment horizontal="right"/>
      <protection hidden="1"/>
    </xf>
    <xf numFmtId="176" fontId="4" fillId="4" borderId="2" xfId="0" applyNumberFormat="1" applyFont="1" applyFill="1" applyBorder="1" applyAlignment="1" applyProtection="1">
      <protection hidden="1"/>
    </xf>
    <xf numFmtId="176" fontId="3" fillId="4" borderId="2" xfId="0" applyNumberFormat="1" applyFont="1" applyFill="1" applyBorder="1" applyAlignment="1" applyProtection="1">
      <protection hidden="1"/>
    </xf>
    <xf numFmtId="179" fontId="10" fillId="0" borderId="2" xfId="2" applyNumberFormat="1" applyFont="1" applyFill="1" applyBorder="1" applyAlignment="1" applyProtection="1">
      <alignment horizontal="right"/>
      <protection hidden="1"/>
    </xf>
    <xf numFmtId="176" fontId="3" fillId="4" borderId="5" xfId="0" applyNumberFormat="1" applyFont="1" applyFill="1" applyBorder="1" applyAlignment="1" applyProtection="1">
      <protection hidden="1"/>
    </xf>
    <xf numFmtId="9" fontId="10" fillId="0" borderId="2" xfId="2" applyFont="1" applyFill="1" applyBorder="1" applyAlignment="1" applyProtection="1">
      <alignment horizontal="right"/>
      <protection hidden="1"/>
    </xf>
    <xf numFmtId="176" fontId="4" fillId="0" borderId="0" xfId="0" applyNumberFormat="1" applyFont="1" applyAlignment="1" applyProtection="1">
      <alignment horizontal="right" vertical="top"/>
      <protection hidden="1"/>
    </xf>
    <xf numFmtId="176" fontId="4" fillId="5" borderId="3" xfId="0" applyNumberFormat="1" applyFont="1" applyFill="1" applyBorder="1" applyAlignment="1" applyProtection="1">
      <protection hidden="1"/>
    </xf>
    <xf numFmtId="176" fontId="3" fillId="5" borderId="3" xfId="0" applyNumberFormat="1" applyFont="1" applyFill="1" applyBorder="1" applyAlignment="1" applyProtection="1">
      <protection hidden="1"/>
    </xf>
    <xf numFmtId="179" fontId="4" fillId="0" borderId="0" xfId="2" applyNumberFormat="1" applyFont="1" applyFill="1" applyBorder="1" applyAlignment="1" applyProtection="1">
      <protection hidden="1"/>
    </xf>
    <xf numFmtId="176" fontId="9" fillId="3" borderId="1" xfId="0" applyNumberFormat="1" applyFont="1" applyFill="1" applyBorder="1" applyAlignment="1" applyProtection="1">
      <alignment horizontal="right" vertical="top"/>
      <protection hidden="1"/>
    </xf>
    <xf numFmtId="177" fontId="4" fillId="0" borderId="0" xfId="0" applyNumberFormat="1" applyFont="1" applyAlignment="1" applyProtection="1">
      <protection hidden="1"/>
    </xf>
    <xf numFmtId="176" fontId="3" fillId="0" borderId="3" xfId="0" applyNumberFormat="1" applyFont="1" applyBorder="1" applyAlignment="1" applyProtection="1">
      <protection hidden="1"/>
    </xf>
    <xf numFmtId="183" fontId="4" fillId="0" borderId="0" xfId="0" applyNumberFormat="1" applyFont="1" applyAlignment="1" applyProtection="1">
      <protection hidden="1"/>
    </xf>
    <xf numFmtId="9" fontId="4" fillId="0" borderId="2" xfId="2" applyFont="1" applyBorder="1" applyAlignment="1" applyProtection="1">
      <alignment horizontal="center"/>
      <protection hidden="1"/>
    </xf>
    <xf numFmtId="182" fontId="4" fillId="0" borderId="0" xfId="0" applyNumberFormat="1" applyFont="1" applyAlignment="1" applyProtection="1">
      <protection hidden="1"/>
    </xf>
    <xf numFmtId="9" fontId="4" fillId="0" borderId="3" xfId="2" applyFont="1" applyBorder="1" applyAlignment="1" applyProtection="1">
      <alignment horizontal="center"/>
      <protection hidden="1"/>
    </xf>
    <xf numFmtId="181" fontId="4" fillId="0" borderId="2" xfId="0" applyNumberFormat="1" applyFont="1" applyBorder="1" applyAlignment="1" applyProtection="1">
      <protection hidden="1"/>
    </xf>
    <xf numFmtId="181" fontId="4" fillId="0" borderId="3" xfId="0" applyNumberFormat="1" applyFont="1" applyBorder="1" applyAlignment="1" applyProtection="1">
      <protection hidden="1"/>
    </xf>
    <xf numFmtId="176" fontId="5" fillId="2" borderId="2" xfId="0" applyNumberFormat="1" applyFont="1" applyFill="1" applyBorder="1" applyAlignment="1" applyProtection="1">
      <protection locked="0" hidden="1"/>
    </xf>
    <xf numFmtId="176" fontId="6" fillId="2" borderId="2" xfId="0" applyNumberFormat="1" applyFont="1" applyFill="1" applyBorder="1" applyAlignment="1" applyProtection="1">
      <protection locked="0" hidden="1"/>
    </xf>
    <xf numFmtId="178" fontId="6" fillId="2" borderId="2" xfId="1" applyNumberFormat="1" applyFont="1" applyFill="1" applyBorder="1" applyAlignment="1" applyProtection="1">
      <protection locked="0" hidden="1"/>
    </xf>
    <xf numFmtId="14" fontId="6" fillId="2" borderId="2" xfId="0" applyNumberFormat="1" applyFont="1" applyFill="1" applyBorder="1" applyAlignment="1" applyProtection="1">
      <protection locked="0" hidden="1"/>
    </xf>
    <xf numFmtId="176" fontId="6" fillId="2" borderId="2" xfId="0" applyNumberFormat="1" applyFont="1" applyFill="1" applyBorder="1" applyAlignment="1" applyProtection="1">
      <alignment horizontal="right"/>
      <protection locked="0" hidden="1"/>
    </xf>
    <xf numFmtId="177" fontId="6" fillId="2" borderId="2" xfId="0" applyNumberFormat="1" applyFont="1" applyFill="1" applyBorder="1" applyAlignment="1" applyProtection="1">
      <protection locked="0" hidden="1"/>
    </xf>
    <xf numFmtId="176" fontId="6" fillId="2" borderId="3" xfId="0" applyNumberFormat="1" applyFont="1" applyFill="1" applyBorder="1" applyAlignment="1" applyProtection="1">
      <protection locked="0" hidden="1"/>
    </xf>
    <xf numFmtId="181" fontId="6" fillId="2" borderId="2" xfId="0" applyNumberFormat="1" applyFont="1" applyFill="1" applyBorder="1" applyAlignment="1" applyProtection="1">
      <protection locked="0" hidden="1"/>
    </xf>
    <xf numFmtId="176" fontId="12" fillId="0" borderId="0" xfId="0" applyNumberFormat="1" applyFont="1" applyAlignment="1" applyProtection="1">
      <protection hidden="1"/>
    </xf>
    <xf numFmtId="176" fontId="13" fillId="0" borderId="0" xfId="0" applyNumberFormat="1" applyFont="1" applyAlignment="1" applyProtection="1">
      <protection hidden="1"/>
    </xf>
    <xf numFmtId="49" fontId="7" fillId="0" borderId="2" xfId="0" applyNumberFormat="1" applyFont="1" applyBorder="1" applyAlignment="1" applyProtection="1">
      <protection hidden="1"/>
    </xf>
    <xf numFmtId="49" fontId="4" fillId="6" borderId="3" xfId="0" applyNumberFormat="1" applyFont="1" applyFill="1" applyBorder="1" applyAlignment="1" applyProtection="1">
      <protection hidden="1"/>
    </xf>
    <xf numFmtId="176" fontId="4" fillId="6" borderId="3" xfId="0" applyNumberFormat="1" applyFont="1" applyFill="1" applyBorder="1" applyAlignment="1" applyProtection="1">
      <protection hidden="1"/>
    </xf>
    <xf numFmtId="9" fontId="4" fillId="7" borderId="2" xfId="2" applyFont="1" applyFill="1" applyBorder="1" applyAlignment="1" applyProtection="1">
      <protection locked="0" hidden="1"/>
    </xf>
    <xf numFmtId="176" fontId="3" fillId="7" borderId="2" xfId="0" applyNumberFormat="1" applyFont="1" applyFill="1" applyBorder="1" applyAlignment="1" applyProtection="1">
      <alignment horizontal="right"/>
      <protection locked="0" hidden="1"/>
    </xf>
    <xf numFmtId="14" fontId="6" fillId="2" borderId="2" xfId="0" applyNumberFormat="1" applyFont="1" applyFill="1" applyBorder="1" applyAlignment="1" applyProtection="1">
      <alignment horizontal="right"/>
      <protection locked="0" hidden="1"/>
    </xf>
    <xf numFmtId="176" fontId="3" fillId="7" borderId="2" xfId="0" applyNumberFormat="1" applyFont="1" applyFill="1" applyBorder="1" applyAlignment="1" applyProtection="1">
      <alignment horizontal="left"/>
      <protection locked="0" hidden="1"/>
    </xf>
    <xf numFmtId="176" fontId="4" fillId="0" borderId="0" xfId="0" applyNumberFormat="1" applyFont="1" applyAlignment="1" applyProtection="1">
      <alignment horizontal="left" vertical="top" indent="3"/>
      <protection hidden="1"/>
    </xf>
    <xf numFmtId="176" fontId="4" fillId="0" borderId="0" xfId="0" applyNumberFormat="1" applyFont="1" applyBorder="1" applyAlignment="1" applyProtection="1">
      <protection hidden="1"/>
    </xf>
    <xf numFmtId="176" fontId="3" fillId="0" borderId="0" xfId="0" applyNumberFormat="1" applyFont="1" applyBorder="1" applyAlignment="1" applyProtection="1">
      <protection hidden="1"/>
    </xf>
    <xf numFmtId="176" fontId="6" fillId="2" borderId="0" xfId="0" applyNumberFormat="1" applyFont="1" applyFill="1" applyBorder="1" applyAlignment="1" applyProtection="1">
      <alignment horizontal="center"/>
      <protection hidden="1"/>
    </xf>
    <xf numFmtId="176" fontId="4" fillId="0" borderId="0" xfId="0" applyNumberFormat="1" applyFont="1" applyBorder="1" applyAlignment="1" applyProtection="1">
      <alignment horizontal="right"/>
      <protection hidden="1"/>
    </xf>
    <xf numFmtId="176" fontId="4" fillId="0" borderId="2" xfId="0" applyNumberFormat="1" applyFont="1" applyBorder="1" applyAlignment="1" applyProtection="1">
      <alignment horizontal="left"/>
      <protection hidden="1"/>
    </xf>
    <xf numFmtId="176" fontId="4" fillId="0" borderId="0" xfId="0" applyNumberFormat="1" applyFont="1" applyAlignment="1" applyProtection="1">
      <alignment horizontal="left"/>
      <protection hidden="1"/>
    </xf>
    <xf numFmtId="176" fontId="4" fillId="0" borderId="3" xfId="0" applyNumberFormat="1" applyFont="1" applyBorder="1" applyAlignment="1" applyProtection="1">
      <alignment horizontal="left"/>
      <protection hidden="1"/>
    </xf>
  </cellXfs>
  <cellStyles count="3">
    <cellStyle name="パーセント" xfId="2" builtinId="5"/>
    <cellStyle name="桁区切り" xfId="1" builtinId="6"/>
    <cellStyle name="標準"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609AF-D23C-46D6-A75A-AFE2CA3B0BE3}">
  <sheetPr>
    <tabColor rgb="FFFFFF00"/>
    <pageSetUpPr fitToPage="1"/>
  </sheetPr>
  <dimension ref="A1:V50"/>
  <sheetViews>
    <sheetView showGridLines="0" tabSelected="1" view="pageBreakPreview" zoomScale="80" zoomScaleNormal="100" zoomScaleSheetLayoutView="80" workbookViewId="0">
      <selection activeCell="G10" sqref="G10"/>
    </sheetView>
  </sheetViews>
  <sheetFormatPr defaultColWidth="9" defaultRowHeight="23.15" customHeight="1" x14ac:dyDescent="0.35"/>
  <cols>
    <col min="1" max="1" width="3.58203125" style="9" customWidth="1"/>
    <col min="2" max="2" width="4.33203125" style="9" customWidth="1"/>
    <col min="3" max="3" width="2.58203125" style="9" customWidth="1"/>
    <col min="4" max="4" width="4.58203125" style="9" customWidth="1"/>
    <col min="5" max="5" width="6.83203125" style="9" customWidth="1"/>
    <col min="6" max="6" width="15.58203125" style="9" customWidth="1"/>
    <col min="7" max="7" width="25.58203125" style="9" customWidth="1"/>
    <col min="8" max="8" width="35.83203125" style="9" customWidth="1"/>
    <col min="9" max="10" width="3.58203125" style="9" customWidth="1"/>
    <col min="11" max="12" width="20.58203125" style="9" customWidth="1"/>
    <col min="13" max="13" width="23.58203125" style="9" customWidth="1"/>
    <col min="14" max="14" width="20.58203125" style="9" customWidth="1"/>
    <col min="15" max="16" width="13.08203125" style="9" bestFit="1" customWidth="1"/>
    <col min="17" max="22" width="9" style="9"/>
    <col min="23" max="23" width="3.58203125" style="9" customWidth="1"/>
    <col min="24" max="16384" width="9" style="9"/>
  </cols>
  <sheetData>
    <row r="1" spans="1:22" ht="10" customHeight="1" x14ac:dyDescent="0.35"/>
    <row r="2" spans="1:22" s="58" customFormat="1" ht="35" customHeight="1" x14ac:dyDescent="0.55000000000000004">
      <c r="B2" s="59" t="s">
        <v>119</v>
      </c>
    </row>
    <row r="3" spans="1:22" s="58" customFormat="1" ht="10" customHeight="1" x14ac:dyDescent="0.55000000000000004">
      <c r="B3" s="59"/>
    </row>
    <row r="4" spans="1:22" ht="23.15" customHeight="1" x14ac:dyDescent="0.35">
      <c r="B4" s="68"/>
      <c r="C4" s="68"/>
      <c r="D4" s="68"/>
      <c r="E4" s="68"/>
      <c r="F4" s="68"/>
      <c r="G4" s="70" t="s">
        <v>52</v>
      </c>
      <c r="H4" s="68"/>
    </row>
    <row r="5" spans="1:22" ht="23.15" customHeight="1" x14ac:dyDescent="0.35">
      <c r="A5" s="11"/>
      <c r="B5" s="69" t="s">
        <v>42</v>
      </c>
      <c r="C5" s="68"/>
      <c r="D5" s="68"/>
      <c r="E5" s="68"/>
      <c r="F5" s="68"/>
      <c r="G5" s="71"/>
      <c r="H5" s="68"/>
    </row>
    <row r="6" spans="1:22" ht="25" customHeight="1" x14ac:dyDescent="0.35">
      <c r="B6" s="13" t="s">
        <v>134</v>
      </c>
      <c r="C6" s="14"/>
      <c r="D6" s="14"/>
      <c r="E6" s="14"/>
      <c r="F6" s="14"/>
      <c r="G6" s="15" t="s">
        <v>14</v>
      </c>
      <c r="H6" s="16" t="s">
        <v>107</v>
      </c>
      <c r="K6" s="13"/>
      <c r="L6" s="15" t="s">
        <v>47</v>
      </c>
      <c r="M6" s="15" t="s">
        <v>46</v>
      </c>
      <c r="P6" s="13" t="s">
        <v>50</v>
      </c>
      <c r="Q6" s="14"/>
      <c r="R6" s="14"/>
      <c r="S6" s="14"/>
      <c r="T6" s="14"/>
      <c r="U6" s="14"/>
      <c r="V6" s="14"/>
    </row>
    <row r="7" spans="1:22" ht="25" customHeight="1" x14ac:dyDescent="0.35">
      <c r="B7" s="17">
        <f>ROW()-ROW($B$6)</f>
        <v>1</v>
      </c>
      <c r="C7" s="17" t="s">
        <v>57</v>
      </c>
      <c r="D7" s="17"/>
      <c r="E7" s="17"/>
      <c r="F7" s="17"/>
      <c r="G7" s="64" t="s">
        <v>63</v>
      </c>
      <c r="H7" s="66" t="s">
        <v>130</v>
      </c>
      <c r="K7" s="17" t="s">
        <v>2</v>
      </c>
      <c r="L7" s="65">
        <v>29926</v>
      </c>
      <c r="M7" s="18">
        <f>L7</f>
        <v>29926</v>
      </c>
      <c r="P7" s="19" t="s">
        <v>36</v>
      </c>
      <c r="Q7" s="19" t="s">
        <v>33</v>
      </c>
      <c r="R7" s="19" t="s">
        <v>37</v>
      </c>
      <c r="S7" s="19"/>
      <c r="T7" s="19"/>
      <c r="U7" s="19"/>
      <c r="V7" s="19"/>
    </row>
    <row r="8" spans="1:22" ht="25" customHeight="1" x14ac:dyDescent="0.35">
      <c r="B8" s="17">
        <f>ROW()-ROW($B$6)</f>
        <v>2</v>
      </c>
      <c r="C8" s="20" t="s">
        <v>0</v>
      </c>
      <c r="D8" s="20"/>
      <c r="E8" s="20"/>
      <c r="F8" s="20"/>
      <c r="G8" s="50">
        <v>0</v>
      </c>
      <c r="H8" s="50"/>
      <c r="K8" s="17" t="s">
        <v>3</v>
      </c>
      <c r="L8" s="53">
        <v>45657</v>
      </c>
      <c r="M8" s="18">
        <f>L8</f>
        <v>45657</v>
      </c>
      <c r="P8" s="21">
        <v>2024</v>
      </c>
      <c r="Q8" s="19" t="s">
        <v>34</v>
      </c>
      <c r="R8" s="19" t="s">
        <v>38</v>
      </c>
      <c r="S8" s="19"/>
      <c r="T8" s="19"/>
      <c r="U8" s="19"/>
      <c r="V8" s="19"/>
    </row>
    <row r="9" spans="1:22" ht="25" customHeight="1" x14ac:dyDescent="0.35">
      <c r="B9" s="17">
        <f>ROW()-ROW($B$6)</f>
        <v>3</v>
      </c>
      <c r="C9" s="20" t="s">
        <v>1</v>
      </c>
      <c r="D9" s="20"/>
      <c r="E9" s="20"/>
      <c r="F9" s="20"/>
      <c r="G9" s="20">
        <f>G10+G15</f>
        <v>0</v>
      </c>
      <c r="H9" s="20" t="s">
        <v>66</v>
      </c>
      <c r="K9" s="22" t="s">
        <v>106</v>
      </c>
      <c r="L9" s="23">
        <f>IFERROR(ROUND(DATEDIF(L7,L8,"M")/12,0),0)</f>
        <v>43</v>
      </c>
      <c r="M9" s="22"/>
      <c r="P9" s="27" t="s">
        <v>39</v>
      </c>
      <c r="Q9" s="27" t="s">
        <v>33</v>
      </c>
      <c r="R9" s="27" t="s">
        <v>41</v>
      </c>
      <c r="S9" s="27"/>
      <c r="T9" s="27"/>
      <c r="U9" s="27"/>
      <c r="V9" s="27"/>
    </row>
    <row r="10" spans="1:22" ht="25" customHeight="1" x14ac:dyDescent="0.35">
      <c r="B10" s="17">
        <f>ROW()-ROW($B$6)</f>
        <v>4</v>
      </c>
      <c r="C10" s="20"/>
      <c r="D10" s="17" t="s">
        <v>17</v>
      </c>
      <c r="E10" s="17"/>
      <c r="F10" s="17"/>
      <c r="G10" s="17">
        <f>MAX(G11-G12,G11*5%)</f>
        <v>0</v>
      </c>
      <c r="H10" s="17" t="s">
        <v>67</v>
      </c>
      <c r="P10" s="60">
        <v>2025</v>
      </c>
      <c r="Q10" s="27" t="s">
        <v>34</v>
      </c>
      <c r="R10" s="27" t="s">
        <v>40</v>
      </c>
      <c r="S10" s="27"/>
      <c r="T10" s="27"/>
      <c r="U10" s="27"/>
      <c r="V10" s="27"/>
    </row>
    <row r="11" spans="1:22" ht="25" customHeight="1" x14ac:dyDescent="0.35">
      <c r="B11" s="17">
        <f>ROW()-ROW($B$6)</f>
        <v>5</v>
      </c>
      <c r="C11" s="17"/>
      <c r="D11" s="17"/>
      <c r="E11" s="17" t="s">
        <v>15</v>
      </c>
      <c r="F11" s="17"/>
      <c r="G11" s="51">
        <v>0</v>
      </c>
      <c r="H11" s="51"/>
      <c r="K11" s="13" t="s">
        <v>115</v>
      </c>
      <c r="L11" s="14"/>
      <c r="M11" s="14"/>
      <c r="N11" s="14"/>
      <c r="P11" s="19" t="s">
        <v>78</v>
      </c>
      <c r="Q11" s="19" t="s">
        <v>33</v>
      </c>
      <c r="R11" s="19" t="s">
        <v>79</v>
      </c>
      <c r="S11" s="19"/>
      <c r="T11" s="19"/>
      <c r="U11" s="19"/>
      <c r="V11" s="19"/>
    </row>
    <row r="12" spans="1:22" ht="25" customHeight="1" x14ac:dyDescent="0.35">
      <c r="B12" s="17">
        <f>ROW()-ROW($B$6)</f>
        <v>6</v>
      </c>
      <c r="C12" s="17"/>
      <c r="D12" s="17"/>
      <c r="E12" s="17" t="s">
        <v>10</v>
      </c>
      <c r="F12" s="17"/>
      <c r="G12" s="17">
        <f>ROUNDDOWN(G11*0.9*G13,0)*G14</f>
        <v>0</v>
      </c>
      <c r="H12" s="17" t="s">
        <v>108</v>
      </c>
      <c r="K12" s="24" t="s">
        <v>26</v>
      </c>
      <c r="L12" s="24" t="s">
        <v>27</v>
      </c>
      <c r="M12" s="17"/>
      <c r="N12" s="17" t="s">
        <v>74</v>
      </c>
      <c r="P12" s="21" t="s">
        <v>110</v>
      </c>
      <c r="Q12" s="19" t="s">
        <v>34</v>
      </c>
      <c r="R12" s="19" t="s">
        <v>80</v>
      </c>
      <c r="S12" s="19"/>
      <c r="T12" s="19"/>
      <c r="U12" s="19"/>
      <c r="V12" s="19"/>
    </row>
    <row r="13" spans="1:22" ht="25" customHeight="1" x14ac:dyDescent="0.35">
      <c r="B13" s="17">
        <f>ROW()-ROW($B$6)</f>
        <v>7</v>
      </c>
      <c r="C13" s="17"/>
      <c r="D13" s="17"/>
      <c r="E13" s="17"/>
      <c r="F13" s="17" t="s">
        <v>4</v>
      </c>
      <c r="G13" s="52">
        <v>1.4999999999999999E-2</v>
      </c>
      <c r="H13" s="52" t="s">
        <v>127</v>
      </c>
      <c r="K13" s="51">
        <v>0</v>
      </c>
      <c r="L13" s="51">
        <v>0</v>
      </c>
      <c r="M13" s="17">
        <f t="shared" ref="M13:M15" si="0">SUM(K13:L13)</f>
        <v>0</v>
      </c>
      <c r="N13" s="17" t="s">
        <v>70</v>
      </c>
      <c r="P13" s="17" t="s">
        <v>95</v>
      </c>
      <c r="Q13" s="17" t="s">
        <v>33</v>
      </c>
      <c r="R13" s="17" t="s">
        <v>97</v>
      </c>
      <c r="S13" s="17"/>
      <c r="T13" s="17"/>
      <c r="U13" s="17"/>
      <c r="V13" s="17"/>
    </row>
    <row r="14" spans="1:22" ht="25" customHeight="1" x14ac:dyDescent="0.35">
      <c r="B14" s="17">
        <f>ROW()-ROW($B$6)</f>
        <v>8</v>
      </c>
      <c r="C14" s="17"/>
      <c r="D14" s="17"/>
      <c r="E14" s="17"/>
      <c r="F14" s="17" t="s">
        <v>5</v>
      </c>
      <c r="G14" s="25">
        <f>L9</f>
        <v>43</v>
      </c>
      <c r="H14" s="25"/>
      <c r="K14" s="51">
        <v>0</v>
      </c>
      <c r="L14" s="54" t="s">
        <v>77</v>
      </c>
      <c r="M14" s="17">
        <f t="shared" si="0"/>
        <v>0</v>
      </c>
      <c r="N14" s="17" t="s">
        <v>71</v>
      </c>
      <c r="P14" s="26" t="s">
        <v>111</v>
      </c>
      <c r="Q14" s="17" t="s">
        <v>34</v>
      </c>
      <c r="R14" s="17" t="s">
        <v>98</v>
      </c>
      <c r="S14" s="17"/>
      <c r="T14" s="17"/>
      <c r="U14" s="17"/>
      <c r="V14" s="17"/>
    </row>
    <row r="15" spans="1:22" ht="25" customHeight="1" x14ac:dyDescent="0.35">
      <c r="B15" s="17">
        <f>ROW()-ROW($B$6)</f>
        <v>9</v>
      </c>
      <c r="C15" s="17"/>
      <c r="D15" s="17" t="s">
        <v>16</v>
      </c>
      <c r="E15" s="17"/>
      <c r="F15" s="17"/>
      <c r="G15" s="51">
        <v>0</v>
      </c>
      <c r="H15" s="51"/>
      <c r="K15" s="51">
        <v>0</v>
      </c>
      <c r="L15" s="54" t="s">
        <v>77</v>
      </c>
      <c r="M15" s="17">
        <f t="shared" si="0"/>
        <v>0</v>
      </c>
      <c r="N15" s="17" t="s">
        <v>72</v>
      </c>
      <c r="P15" s="19" t="s">
        <v>96</v>
      </c>
      <c r="Q15" s="19" t="s">
        <v>33</v>
      </c>
      <c r="R15" s="19" t="s">
        <v>100</v>
      </c>
      <c r="S15" s="19"/>
      <c r="T15" s="19"/>
      <c r="U15" s="19"/>
      <c r="V15" s="19"/>
    </row>
    <row r="16" spans="1:22" ht="25" customHeight="1" x14ac:dyDescent="0.35">
      <c r="B16" s="17">
        <f>ROW()-ROW($B$6)</f>
        <v>10</v>
      </c>
      <c r="C16" s="20" t="s">
        <v>6</v>
      </c>
      <c r="D16" s="20"/>
      <c r="E16" s="20"/>
      <c r="F16" s="20"/>
      <c r="G16" s="20">
        <f>SUM(G17:G19)</f>
        <v>0</v>
      </c>
      <c r="H16" s="20" t="s">
        <v>68</v>
      </c>
      <c r="K16" s="20">
        <f>SUM(K13:K15)</f>
        <v>0</v>
      </c>
      <c r="L16" s="20">
        <f>SUM(L13:L15)</f>
        <v>0</v>
      </c>
      <c r="M16" s="20">
        <f>SUM(K16:L16)</f>
        <v>0</v>
      </c>
      <c r="N16" s="17"/>
      <c r="P16" s="21" t="s">
        <v>112</v>
      </c>
      <c r="Q16" s="19" t="s">
        <v>34</v>
      </c>
      <c r="R16" s="19" t="s">
        <v>35</v>
      </c>
      <c r="S16" s="19"/>
      <c r="T16" s="19"/>
      <c r="U16" s="19"/>
      <c r="V16" s="19"/>
    </row>
    <row r="17" spans="2:22" ht="25" customHeight="1" x14ac:dyDescent="0.35">
      <c r="B17" s="17">
        <f>ROW()-ROW($B$6)</f>
        <v>11</v>
      </c>
      <c r="C17" s="17"/>
      <c r="D17" s="17" t="s">
        <v>7</v>
      </c>
      <c r="E17" s="17"/>
      <c r="F17" s="17"/>
      <c r="G17" s="51">
        <v>0</v>
      </c>
      <c r="H17" s="51"/>
      <c r="K17" s="24" t="str">
        <f>IFERROR(ROUNDDOWN(M17*$K$16/$M$16,0),"-")</f>
        <v>-</v>
      </c>
      <c r="L17" s="24" t="str">
        <f>IFERROR(M17-K17,"-")</f>
        <v>-</v>
      </c>
      <c r="M17" s="51">
        <v>0</v>
      </c>
      <c r="N17" s="17" t="s">
        <v>7</v>
      </c>
      <c r="P17" s="17" t="s">
        <v>99</v>
      </c>
      <c r="Q17" s="17" t="s">
        <v>33</v>
      </c>
      <c r="R17" s="17" t="s">
        <v>101</v>
      </c>
      <c r="S17" s="17"/>
      <c r="T17" s="17"/>
      <c r="U17" s="17"/>
      <c r="V17" s="17"/>
    </row>
    <row r="18" spans="2:22" ht="25" customHeight="1" x14ac:dyDescent="0.35">
      <c r="B18" s="17">
        <f>ROW()-ROW($B$6)</f>
        <v>12</v>
      </c>
      <c r="C18" s="17"/>
      <c r="D18" s="17" t="s">
        <v>8</v>
      </c>
      <c r="E18" s="17"/>
      <c r="F18" s="17"/>
      <c r="G18" s="51">
        <v>0</v>
      </c>
      <c r="H18" s="51"/>
      <c r="K18" s="24" t="str">
        <f>IFERROR(ROUNDDOWN(M18*$K$16/$M$16,0),"-")</f>
        <v>-</v>
      </c>
      <c r="L18" s="24" t="str">
        <f>IFERROR(M18-K18,"-")</f>
        <v>-</v>
      </c>
      <c r="M18" s="51">
        <v>0</v>
      </c>
      <c r="N18" s="17" t="s">
        <v>81</v>
      </c>
      <c r="P18" s="26" t="s">
        <v>113</v>
      </c>
      <c r="Q18" s="17" t="s">
        <v>34</v>
      </c>
      <c r="R18" s="17" t="s">
        <v>37</v>
      </c>
      <c r="S18" s="17"/>
      <c r="T18" s="17"/>
      <c r="U18" s="17"/>
      <c r="V18" s="17"/>
    </row>
    <row r="19" spans="2:22" ht="25" customHeight="1" x14ac:dyDescent="0.35">
      <c r="B19" s="17">
        <f>ROW()-ROW($B$6)</f>
        <v>13</v>
      </c>
      <c r="C19" s="17"/>
      <c r="D19" s="17" t="s">
        <v>9</v>
      </c>
      <c r="E19" s="17"/>
      <c r="F19" s="17"/>
      <c r="G19" s="51">
        <v>0</v>
      </c>
      <c r="H19" s="51" t="s">
        <v>137</v>
      </c>
      <c r="K19" s="24" t="str">
        <f>IFERROR(ROUNDDOWN(M19*$K$16/$M$16,0),"-")</f>
        <v>-</v>
      </c>
      <c r="L19" s="24" t="str">
        <f>IFERROR(M19-K19,"-")</f>
        <v>-</v>
      </c>
      <c r="M19" s="51">
        <v>0</v>
      </c>
      <c r="N19" s="17" t="s">
        <v>75</v>
      </c>
      <c r="P19" s="19" t="s">
        <v>102</v>
      </c>
      <c r="Q19" s="19" t="s">
        <v>33</v>
      </c>
      <c r="R19" s="19" t="s">
        <v>103</v>
      </c>
      <c r="S19" s="19"/>
      <c r="T19" s="19"/>
      <c r="U19" s="19"/>
      <c r="V19" s="19"/>
    </row>
    <row r="20" spans="2:22" ht="25" customHeight="1" x14ac:dyDescent="0.35">
      <c r="B20" s="17">
        <f>ROW()-ROW($B$6)</f>
        <v>14</v>
      </c>
      <c r="C20" s="20" t="s">
        <v>12</v>
      </c>
      <c r="D20" s="20"/>
      <c r="E20" s="20"/>
      <c r="F20" s="20"/>
      <c r="G20" s="20">
        <f>ROUNDDOWN(G8-G9-G16,-3)</f>
        <v>0</v>
      </c>
      <c r="H20" s="20" t="s">
        <v>65</v>
      </c>
      <c r="K20" s="24" t="str">
        <f>IFERROR(ROUNDDOWN(M20*$K$16/$M$16,0),"-")</f>
        <v>-</v>
      </c>
      <c r="L20" s="24" t="str">
        <f>IFERROR(M20-K20,"-")</f>
        <v>-</v>
      </c>
      <c r="M20" s="51">
        <v>0</v>
      </c>
      <c r="N20" s="17" t="s">
        <v>109</v>
      </c>
      <c r="P20" s="61" t="s">
        <v>114</v>
      </c>
      <c r="Q20" s="62" t="s">
        <v>34</v>
      </c>
      <c r="R20" s="62" t="s">
        <v>41</v>
      </c>
      <c r="S20" s="62"/>
      <c r="T20" s="62"/>
      <c r="U20" s="62"/>
      <c r="V20" s="62"/>
    </row>
    <row r="21" spans="2:22" ht="25" customHeight="1" x14ac:dyDescent="0.35">
      <c r="B21" s="17">
        <f>ROW()-ROW($B$6)</f>
        <v>15</v>
      </c>
      <c r="C21" s="20" t="s">
        <v>53</v>
      </c>
      <c r="D21" s="20"/>
      <c r="E21" s="20"/>
      <c r="F21" s="20"/>
      <c r="G21" s="27">
        <f>MAX(IF(OR(G7=プルダウン!$E$5,G7=プルダウン!$E$6,G7=プルダウン!$E$7),MIN(G20,30000000),),0)</f>
        <v>0</v>
      </c>
      <c r="H21" s="27"/>
      <c r="K21" s="28">
        <f>SUM(K16:K20)</f>
        <v>0</v>
      </c>
      <c r="L21" s="28">
        <f>SUM(L16:L20)</f>
        <v>0</v>
      </c>
      <c r="M21" s="29"/>
      <c r="N21" s="29" t="s">
        <v>136</v>
      </c>
    </row>
    <row r="22" spans="2:22" ht="25" customHeight="1" x14ac:dyDescent="0.35">
      <c r="B22" s="17">
        <f>ROW()-ROW($B$6)</f>
        <v>16</v>
      </c>
      <c r="C22" s="20" t="s">
        <v>54</v>
      </c>
      <c r="D22" s="20"/>
      <c r="E22" s="20"/>
      <c r="F22" s="17"/>
      <c r="G22" s="27">
        <f>G20-G21</f>
        <v>0</v>
      </c>
      <c r="H22" s="27" t="s">
        <v>69</v>
      </c>
    </row>
    <row r="23" spans="2:22" ht="25" customHeight="1" x14ac:dyDescent="0.35">
      <c r="B23" s="17">
        <f>ROW()-ROW($B$6)</f>
        <v>17</v>
      </c>
      <c r="C23" s="20"/>
      <c r="D23" s="20" t="s">
        <v>55</v>
      </c>
      <c r="E23" s="20"/>
      <c r="F23" s="17"/>
      <c r="G23" s="30">
        <f>IF(G7=プルダウン!$E$7,MIN(G22,60000000),"-")</f>
        <v>0</v>
      </c>
      <c r="H23" s="30"/>
      <c r="K23" s="13" t="s">
        <v>116</v>
      </c>
      <c r="L23" s="14"/>
      <c r="N23" s="16" t="s">
        <v>51</v>
      </c>
      <c r="O23" s="14"/>
      <c r="P23" s="14"/>
      <c r="Q23" s="14"/>
      <c r="R23" s="14"/>
      <c r="S23" s="14"/>
    </row>
    <row r="24" spans="2:22" ht="25" customHeight="1" x14ac:dyDescent="0.35">
      <c r="B24" s="17">
        <f>ROW()-ROW($B$6)</f>
        <v>18</v>
      </c>
      <c r="C24" s="20"/>
      <c r="D24" s="20" t="s">
        <v>56</v>
      </c>
      <c r="E24" s="20"/>
      <c r="F24" s="17"/>
      <c r="G24" s="31">
        <f>IF(G7=プルダウン!$E$7,'CASE1　譲渡所得（実額）'!G22-'CASE1　譲渡所得（実額）'!G23,"-")</f>
        <v>0</v>
      </c>
      <c r="H24" s="30"/>
      <c r="K24" s="17" t="s">
        <v>21</v>
      </c>
      <c r="L24" s="51">
        <v>0</v>
      </c>
      <c r="N24" s="45">
        <v>0.03</v>
      </c>
      <c r="O24" s="17" t="s">
        <v>22</v>
      </c>
      <c r="P24" s="17"/>
      <c r="Q24" s="17"/>
      <c r="R24" s="17"/>
      <c r="S24" s="17"/>
    </row>
    <row r="25" spans="2:22" ht="25" customHeight="1" x14ac:dyDescent="0.35">
      <c r="B25" s="32">
        <f>ROW()-ROW($B$6)</f>
        <v>19</v>
      </c>
      <c r="C25" s="33" t="s">
        <v>88</v>
      </c>
      <c r="D25" s="33"/>
      <c r="E25" s="33"/>
      <c r="F25" s="33"/>
      <c r="G25" s="33">
        <f>MAX(ROUNDDOWN(IF(G7=プルダウン!$E$3,'CASE1　譲渡所得（実額）'!G22*プルダウン!$C$5,IF('CASE1　譲渡所得（実額）'!G7=プルダウン!$E$4,'CASE1　譲渡所得（実額）'!G22*プルダウン!$C$4,IF('CASE1　譲渡所得（実額）'!G7=プルダウン!$E$5,'CASE1　譲渡所得（実額）'!G22*プルダウン!$C$5,IF('CASE1　譲渡所得（実額）'!G7=プルダウン!$E$6,'CASE1　譲渡所得（実額）'!G22*プルダウン!$C$4,'CASE1　譲渡所得（実額）'!G23*プルダウン!$C$3+'CASE1　譲渡所得（実額）'!G24*プルダウン!$C$4)))),-2),0)</f>
        <v>0</v>
      </c>
      <c r="H25" s="33" t="s">
        <v>92</v>
      </c>
      <c r="K25" s="17" t="s">
        <v>13</v>
      </c>
      <c r="L25" s="63">
        <v>0.05</v>
      </c>
      <c r="M25" s="9" t="s">
        <v>131</v>
      </c>
      <c r="N25" s="45">
        <v>0.05</v>
      </c>
      <c r="O25" s="17" t="s">
        <v>23</v>
      </c>
      <c r="P25" s="17"/>
      <c r="Q25" s="17"/>
      <c r="R25" s="17"/>
      <c r="S25" s="17"/>
    </row>
    <row r="26" spans="2:22" ht="25" customHeight="1" x14ac:dyDescent="0.35">
      <c r="B26" s="17">
        <f>ROW()-ROW($B$6)</f>
        <v>20</v>
      </c>
      <c r="C26" s="17"/>
      <c r="D26" s="17" t="s">
        <v>13</v>
      </c>
      <c r="E26" s="17"/>
      <c r="F26" s="17"/>
      <c r="G26" s="34" t="str">
        <f>IF(G$7=プルダウン!$E$3,プルダウン!$C$5,IF(G$7=プルダウン!$E$4,プルダウン!$C$4,IF(G$7=プルダウン!$E$5,プルダウン!$C$5,IF(G$7=プルダウン!$E$6,プルダウン!$C$4,プルダウン!$C$6))))</f>
        <v>10.21％/15.315％</v>
      </c>
      <c r="H26" s="34"/>
      <c r="K26" s="17" t="s">
        <v>15</v>
      </c>
      <c r="L26" s="17">
        <f>L24/L25+L24</f>
        <v>0</v>
      </c>
      <c r="M26" s="9" t="s">
        <v>118</v>
      </c>
      <c r="N26" s="45">
        <v>0.08</v>
      </c>
      <c r="O26" s="17" t="s">
        <v>24</v>
      </c>
      <c r="P26" s="17"/>
      <c r="Q26" s="17"/>
      <c r="R26" s="17"/>
      <c r="S26" s="17"/>
    </row>
    <row r="27" spans="2:22" ht="25" customHeight="1" x14ac:dyDescent="0.35">
      <c r="B27" s="32">
        <f>ROW()-ROW($B$6)</f>
        <v>21</v>
      </c>
      <c r="C27" s="33" t="s">
        <v>89</v>
      </c>
      <c r="D27" s="33"/>
      <c r="E27" s="33"/>
      <c r="F27" s="33"/>
      <c r="G27" s="35">
        <f>MAX(ROUNDDOWN(IF(G7=プルダウン!$E$3,'CASE1　譲渡所得（実額）'!G22*プルダウン!$D$5,IF('CASE1　譲渡所得（実額）'!G7=プルダウン!$E$4,'CASE1　譲渡所得（実額）'!G22*プルダウン!$D$4,IF('CASE1　譲渡所得（実額）'!G7=プルダウン!$E$5,'CASE1　譲渡所得（実額）'!G22*プルダウン!$D$5,IF('CASE1　譲渡所得（実額）'!G7=プルダウン!$E$6,'CASE1　譲渡所得（実額）'!G22*プルダウン!$D$4,'CASE1　譲渡所得（実額）'!G23*プルダウン!$D$3+'CASE1　譲渡所得（実額）'!G24*プルダウン!$D$4)))),-2),0)</f>
        <v>0</v>
      </c>
      <c r="H27" s="33" t="s">
        <v>93</v>
      </c>
      <c r="K27" s="17" t="s">
        <v>128</v>
      </c>
      <c r="L27" s="51">
        <v>0</v>
      </c>
      <c r="M27" s="9" t="s">
        <v>129</v>
      </c>
      <c r="N27" s="47">
        <v>0.1</v>
      </c>
      <c r="O27" s="22" t="s">
        <v>25</v>
      </c>
      <c r="P27" s="22"/>
      <c r="Q27" s="22"/>
      <c r="R27" s="22"/>
      <c r="S27" s="22"/>
    </row>
    <row r="28" spans="2:22" ht="25" customHeight="1" x14ac:dyDescent="0.35">
      <c r="B28" s="17">
        <f>ROW()-ROW($B$6)</f>
        <v>22</v>
      </c>
      <c r="C28" s="17"/>
      <c r="D28" s="17" t="s">
        <v>13</v>
      </c>
      <c r="E28" s="17"/>
      <c r="F28" s="17"/>
      <c r="G28" s="36" t="str">
        <f>IF(G$7=プルダウン!$E$3,プルダウン!$D$5,IF(G$7=プルダウン!$E$4,プルダウン!$D$4,IF(G$7=プルダウン!$E$5,プルダウン!$D$5,IF(G$7=プルダウン!$E$6,プルダウン!$D$4,プルダウン!$D$6))))</f>
        <v>4%/5%</v>
      </c>
      <c r="H28" s="36"/>
      <c r="K28" s="22" t="s">
        <v>16</v>
      </c>
      <c r="L28" s="22">
        <f>L27-L26</f>
        <v>0</v>
      </c>
      <c r="M28" s="9" t="s">
        <v>117</v>
      </c>
    </row>
    <row r="29" spans="2:22" ht="25" customHeight="1" x14ac:dyDescent="0.35">
      <c r="B29" s="38">
        <f>ROW()-ROW($B$6)</f>
        <v>23</v>
      </c>
      <c r="C29" s="39" t="s">
        <v>90</v>
      </c>
      <c r="D29" s="39"/>
      <c r="E29" s="39"/>
      <c r="F29" s="39"/>
      <c r="G29" s="39">
        <f>G25+G27</f>
        <v>0</v>
      </c>
      <c r="H29" s="39" t="s">
        <v>104</v>
      </c>
    </row>
    <row r="30" spans="2:22" ht="25" customHeight="1" x14ac:dyDescent="0.35">
      <c r="H30" s="40"/>
      <c r="K30" s="13" t="s">
        <v>28</v>
      </c>
      <c r="L30" s="15" t="s">
        <v>31</v>
      </c>
      <c r="M30" s="15" t="s">
        <v>32</v>
      </c>
      <c r="N30" s="14"/>
    </row>
    <row r="31" spans="2:22" ht="25" customHeight="1" x14ac:dyDescent="0.35">
      <c r="B31" s="11" t="s">
        <v>45</v>
      </c>
      <c r="K31" s="17" t="s">
        <v>29</v>
      </c>
      <c r="L31" s="48">
        <v>3.1E-2</v>
      </c>
      <c r="M31" s="48">
        <v>4.5999999999999999E-2</v>
      </c>
      <c r="N31" s="17" t="s">
        <v>48</v>
      </c>
    </row>
    <row r="32" spans="2:22" ht="25" customHeight="1" x14ac:dyDescent="0.35">
      <c r="B32" s="13" t="s">
        <v>134</v>
      </c>
      <c r="C32" s="14"/>
      <c r="D32" s="14"/>
      <c r="E32" s="14"/>
      <c r="F32" s="14"/>
      <c r="G32" s="15" t="s">
        <v>11</v>
      </c>
      <c r="H32" s="14"/>
      <c r="K32" s="22" t="s">
        <v>30</v>
      </c>
      <c r="L32" s="49">
        <v>1.4999999999999999E-2</v>
      </c>
      <c r="M32" s="49">
        <v>2.1999999999999999E-2</v>
      </c>
      <c r="N32" s="22" t="s">
        <v>49</v>
      </c>
    </row>
    <row r="33" spans="2:8" ht="25" customHeight="1" x14ac:dyDescent="0.35">
      <c r="B33" s="17"/>
      <c r="C33" s="17" t="s">
        <v>0</v>
      </c>
      <c r="D33" s="17"/>
      <c r="E33" s="17"/>
      <c r="F33" s="17"/>
      <c r="G33" s="17">
        <f>G8</f>
        <v>0</v>
      </c>
      <c r="H33" s="17"/>
    </row>
    <row r="34" spans="2:8" ht="25" customHeight="1" x14ac:dyDescent="0.35">
      <c r="B34" s="17"/>
      <c r="C34" s="17" t="s">
        <v>6</v>
      </c>
      <c r="D34" s="17"/>
      <c r="E34" s="17"/>
      <c r="F34" s="17"/>
      <c r="G34" s="17">
        <f>-G16</f>
        <v>0</v>
      </c>
      <c r="H34" s="17"/>
    </row>
    <row r="35" spans="2:8" ht="25" customHeight="1" x14ac:dyDescent="0.35">
      <c r="B35" s="17"/>
      <c r="C35" s="17" t="s">
        <v>18</v>
      </c>
      <c r="D35" s="17"/>
      <c r="E35" s="17"/>
      <c r="F35" s="17"/>
      <c r="G35" s="17">
        <f>-G29</f>
        <v>0</v>
      </c>
      <c r="H35" s="17"/>
    </row>
    <row r="36" spans="2:8" ht="25" customHeight="1" x14ac:dyDescent="0.35">
      <c r="B36" s="17"/>
      <c r="C36" s="17" t="s">
        <v>9</v>
      </c>
      <c r="D36" s="17"/>
      <c r="E36" s="17"/>
      <c r="F36" s="17"/>
      <c r="G36" s="51"/>
      <c r="H36" s="17" t="s">
        <v>105</v>
      </c>
    </row>
    <row r="37" spans="2:8" ht="25" customHeight="1" x14ac:dyDescent="0.35">
      <c r="B37" s="17"/>
      <c r="C37" s="17" t="s">
        <v>76</v>
      </c>
      <c r="D37" s="17"/>
      <c r="E37" s="17"/>
      <c r="F37" s="17"/>
      <c r="G37" s="51"/>
      <c r="H37" s="17" t="s">
        <v>44</v>
      </c>
    </row>
    <row r="38" spans="2:8" ht="25" customHeight="1" x14ac:dyDescent="0.35">
      <c r="B38" s="22"/>
      <c r="C38" s="22" t="s">
        <v>43</v>
      </c>
      <c r="D38" s="22"/>
      <c r="E38" s="22"/>
      <c r="F38" s="22"/>
      <c r="G38" s="43">
        <f>SUM(G33:G37)</f>
        <v>0</v>
      </c>
      <c r="H38" s="22"/>
    </row>
    <row r="39" spans="2:8" ht="25" customHeight="1" x14ac:dyDescent="0.35"/>
    <row r="40" spans="2:8" ht="25" customHeight="1" x14ac:dyDescent="0.35">
      <c r="B40" s="9" t="s">
        <v>138</v>
      </c>
    </row>
    <row r="41" spans="2:8" ht="25" customHeight="1" x14ac:dyDescent="0.35">
      <c r="B41" s="67" t="s">
        <v>133</v>
      </c>
      <c r="G41" s="44"/>
    </row>
    <row r="42" spans="2:8" ht="25" customHeight="1" x14ac:dyDescent="0.35">
      <c r="G42" s="42"/>
    </row>
    <row r="43" spans="2:8" ht="25" customHeight="1" x14ac:dyDescent="0.35">
      <c r="G43" s="46"/>
      <c r="H43" s="42"/>
    </row>
    <row r="44" spans="2:8" ht="25" customHeight="1" x14ac:dyDescent="0.35">
      <c r="G44" s="46"/>
      <c r="H44" s="42"/>
    </row>
    <row r="45" spans="2:8" ht="25" customHeight="1" x14ac:dyDescent="0.35">
      <c r="G45" s="46"/>
      <c r="H45" s="42"/>
    </row>
    <row r="46" spans="2:8" ht="25" customHeight="1" x14ac:dyDescent="0.35">
      <c r="G46" s="46"/>
    </row>
    <row r="47" spans="2:8" ht="25" customHeight="1" x14ac:dyDescent="0.35"/>
    <row r="48" spans="2:8" ht="25" customHeight="1" x14ac:dyDescent="0.35"/>
    <row r="49" ht="25" customHeight="1" x14ac:dyDescent="0.35"/>
    <row r="50" ht="25" customHeight="1" x14ac:dyDescent="0.35"/>
  </sheetData>
  <sheetProtection algorithmName="SHA-512" hashValue="XfeGw65iGWoCoVsuf/Gk412S5/IIQosUsThNyr8WKBbBpdF1+Ttw7mdmGysCBLSOv9XvoHBg9rljYKmWJ8TGFQ==" saltValue="jONrg+0mYs35Q8xE8diZcg==" spinCount="100000" sheet="1" objects="1" scenarios="1"/>
  <phoneticPr fontId="1"/>
  <conditionalFormatting sqref="G21:H21">
    <cfRule type="cellIs" dxfId="2" priority="1" operator="greaterThan">
      <formula>0</formula>
    </cfRule>
  </conditionalFormatting>
  <dataValidations count="2">
    <dataValidation type="list" allowBlank="1" showInputMessage="1" showErrorMessage="1" sqref="F22:F24" xr:uid="{56C3B343-4374-4BE8-A973-53076945C0EE}">
      <formula1>"適用あり,適用なし"</formula1>
    </dataValidation>
    <dataValidation type="list" allowBlank="1" showInputMessage="1" showErrorMessage="1" sqref="L25" xr:uid="{8B151B54-CECA-420A-BC79-7098C930EDE8}">
      <formula1>$N$24:$N$27</formula1>
    </dataValidation>
  </dataValidations>
  <pageMargins left="0.70866141732283472" right="0.70866141732283472" top="0.74803149606299213" bottom="0.74803149606299213" header="0.31496062992125984" footer="0.31496062992125984"/>
  <pageSetup paperSize="8" scale="64"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33A85FA7-7572-464E-87A2-5DC958F4185A}">
          <x14:formula1>
            <xm:f>プルダウン!$E$3:$E$7</xm:f>
          </x14:formula1>
          <xm:sqref>G7</xm:sqref>
        </x14:dataValidation>
        <x14:dataValidation type="list" allowBlank="1" showInputMessage="1" showErrorMessage="1" xr:uid="{58EA5C15-AEC1-49AD-BFAC-9144A186AA6D}">
          <x14:formula1>
            <xm:f>プルダウン!$B$3:$B$5</xm:f>
          </x14:formula1>
          <xm:sqref>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0DD74-D2F5-4713-93BF-5DF8D84ACF58}">
  <sheetPr>
    <tabColor rgb="FFFFFF00"/>
    <pageSetUpPr fitToPage="1"/>
  </sheetPr>
  <dimension ref="A1:V50"/>
  <sheetViews>
    <sheetView showGridLines="0" view="pageBreakPreview" zoomScale="80" zoomScaleNormal="100" zoomScaleSheetLayoutView="80" workbookViewId="0">
      <selection activeCell="G10" sqref="G10"/>
    </sheetView>
  </sheetViews>
  <sheetFormatPr defaultColWidth="9" defaultRowHeight="23.15" customHeight="1" x14ac:dyDescent="0.35"/>
  <cols>
    <col min="1" max="1" width="3.58203125" style="9" customWidth="1"/>
    <col min="2" max="2" width="4.33203125" style="9" customWidth="1"/>
    <col min="3" max="3" width="2.58203125" style="9" customWidth="1"/>
    <col min="4" max="4" width="4.58203125" style="9" customWidth="1"/>
    <col min="5" max="5" width="6.83203125" style="9" customWidth="1"/>
    <col min="6" max="6" width="15.58203125" style="9" customWidth="1"/>
    <col min="7" max="7" width="25.58203125" style="9" customWidth="1"/>
    <col min="8" max="8" width="35.83203125" style="9" customWidth="1"/>
    <col min="9" max="10" width="3.58203125" style="9" customWidth="1"/>
    <col min="11" max="12" width="20.58203125" style="9" customWidth="1"/>
    <col min="13" max="13" width="23.58203125" style="9" customWidth="1"/>
    <col min="14" max="14" width="20.58203125" style="9" customWidth="1"/>
    <col min="15" max="16" width="13.08203125" style="9" bestFit="1" customWidth="1"/>
    <col min="17" max="22" width="9" style="9"/>
    <col min="23" max="23" width="3.58203125" style="9" customWidth="1"/>
    <col min="24" max="16384" width="9" style="9"/>
  </cols>
  <sheetData>
    <row r="1" spans="1:22" ht="10" customHeight="1" x14ac:dyDescent="0.35"/>
    <row r="2" spans="1:22" s="58" customFormat="1" ht="35" customHeight="1" x14ac:dyDescent="0.55000000000000004">
      <c r="B2" s="59" t="s">
        <v>120</v>
      </c>
    </row>
    <row r="3" spans="1:22" s="58" customFormat="1" ht="10" customHeight="1" x14ac:dyDescent="0.55000000000000004">
      <c r="B3" s="59"/>
    </row>
    <row r="4" spans="1:22" ht="23.15" customHeight="1" x14ac:dyDescent="0.35">
      <c r="G4" s="10" t="s">
        <v>52</v>
      </c>
    </row>
    <row r="5" spans="1:22" ht="23.15" customHeight="1" x14ac:dyDescent="0.35">
      <c r="A5" s="11"/>
      <c r="B5" s="69" t="s">
        <v>42</v>
      </c>
      <c r="G5" s="12"/>
    </row>
    <row r="6" spans="1:22" ht="25" customHeight="1" x14ac:dyDescent="0.35">
      <c r="B6" s="13" t="s">
        <v>134</v>
      </c>
      <c r="C6" s="14"/>
      <c r="D6" s="14"/>
      <c r="E6" s="14"/>
      <c r="F6" s="14"/>
      <c r="G6" s="15" t="s">
        <v>14</v>
      </c>
      <c r="H6" s="16" t="s">
        <v>107</v>
      </c>
      <c r="K6" s="13"/>
      <c r="L6" s="15" t="s">
        <v>47</v>
      </c>
      <c r="M6" s="15" t="s">
        <v>46</v>
      </c>
      <c r="P6" s="13" t="s">
        <v>50</v>
      </c>
      <c r="Q6" s="14"/>
      <c r="R6" s="14"/>
      <c r="S6" s="14"/>
      <c r="T6" s="14"/>
      <c r="U6" s="14"/>
      <c r="V6" s="14"/>
    </row>
    <row r="7" spans="1:22" ht="25" customHeight="1" x14ac:dyDescent="0.35">
      <c r="B7" s="17">
        <f>ROW()-ROW($B$6)</f>
        <v>1</v>
      </c>
      <c r="C7" s="17" t="s">
        <v>57</v>
      </c>
      <c r="D7" s="17"/>
      <c r="E7" s="17"/>
      <c r="F7" s="17"/>
      <c r="G7" s="64" t="s">
        <v>62</v>
      </c>
      <c r="H7" s="66" t="s">
        <v>130</v>
      </c>
      <c r="K7" s="17" t="s">
        <v>2</v>
      </c>
      <c r="L7" s="65">
        <v>29926</v>
      </c>
      <c r="M7" s="18">
        <f>L7</f>
        <v>29926</v>
      </c>
      <c r="P7" s="19" t="s">
        <v>36</v>
      </c>
      <c r="Q7" s="19" t="s">
        <v>33</v>
      </c>
      <c r="R7" s="19" t="s">
        <v>37</v>
      </c>
      <c r="S7" s="19"/>
      <c r="T7" s="19"/>
      <c r="U7" s="19"/>
      <c r="V7" s="19"/>
    </row>
    <row r="8" spans="1:22" ht="25" customHeight="1" x14ac:dyDescent="0.35">
      <c r="B8" s="17">
        <f>ROW()-ROW($B$6)</f>
        <v>2</v>
      </c>
      <c r="C8" s="20" t="s">
        <v>0</v>
      </c>
      <c r="D8" s="20"/>
      <c r="E8" s="20"/>
      <c r="F8" s="20"/>
      <c r="G8" s="50">
        <v>0</v>
      </c>
      <c r="H8" s="50"/>
      <c r="K8" s="17" t="s">
        <v>3</v>
      </c>
      <c r="L8" s="53">
        <v>45657</v>
      </c>
      <c r="M8" s="18">
        <f>L8</f>
        <v>45657</v>
      </c>
      <c r="P8" s="21">
        <v>2024</v>
      </c>
      <c r="Q8" s="19" t="s">
        <v>34</v>
      </c>
      <c r="R8" s="19" t="s">
        <v>38</v>
      </c>
      <c r="S8" s="19"/>
      <c r="T8" s="19"/>
      <c r="U8" s="19"/>
      <c r="V8" s="19"/>
    </row>
    <row r="9" spans="1:22" ht="25" customHeight="1" x14ac:dyDescent="0.35">
      <c r="B9" s="17">
        <f t="shared" ref="B9:B29" si="0">ROW()-ROW($B$6)</f>
        <v>3</v>
      </c>
      <c r="C9" s="20" t="s">
        <v>1</v>
      </c>
      <c r="D9" s="20"/>
      <c r="E9" s="20"/>
      <c r="F9" s="20"/>
      <c r="G9" s="20">
        <f>G10+G15</f>
        <v>0</v>
      </c>
      <c r="H9" s="20" t="s">
        <v>66</v>
      </c>
      <c r="K9" s="22" t="s">
        <v>106</v>
      </c>
      <c r="L9" s="23">
        <f>IFERROR(ROUND(DATEDIF(L7,L8,"M")/12,0),0)</f>
        <v>43</v>
      </c>
      <c r="M9" s="22"/>
      <c r="P9" s="27" t="s">
        <v>39</v>
      </c>
      <c r="Q9" s="27" t="s">
        <v>33</v>
      </c>
      <c r="R9" s="27" t="s">
        <v>41</v>
      </c>
      <c r="S9" s="27"/>
      <c r="T9" s="27"/>
      <c r="U9" s="27"/>
      <c r="V9" s="27"/>
    </row>
    <row r="10" spans="1:22" ht="25" customHeight="1" x14ac:dyDescent="0.35">
      <c r="B10" s="17">
        <f t="shared" si="0"/>
        <v>4</v>
      </c>
      <c r="C10" s="20"/>
      <c r="D10" s="17" t="s">
        <v>17</v>
      </c>
      <c r="E10" s="17"/>
      <c r="F10" s="17"/>
      <c r="G10" s="17">
        <f>MAX(G11-G12,G11*5%)</f>
        <v>0</v>
      </c>
      <c r="H10" s="17" t="s">
        <v>67</v>
      </c>
      <c r="P10" s="60">
        <v>2025</v>
      </c>
      <c r="Q10" s="27" t="s">
        <v>34</v>
      </c>
      <c r="R10" s="27" t="s">
        <v>40</v>
      </c>
      <c r="S10" s="27"/>
      <c r="T10" s="27"/>
      <c r="U10" s="27"/>
      <c r="V10" s="27"/>
    </row>
    <row r="11" spans="1:22" ht="25" customHeight="1" x14ac:dyDescent="0.35">
      <c r="B11" s="17">
        <f t="shared" si="0"/>
        <v>5</v>
      </c>
      <c r="C11" s="17"/>
      <c r="D11" s="17"/>
      <c r="E11" s="17" t="s">
        <v>15</v>
      </c>
      <c r="F11" s="17"/>
      <c r="G11" s="51">
        <v>0</v>
      </c>
      <c r="H11" s="51"/>
      <c r="K11" s="13" t="s">
        <v>115</v>
      </c>
      <c r="L11" s="14"/>
      <c r="M11" s="14"/>
      <c r="N11" s="14"/>
      <c r="P11" s="19" t="s">
        <v>78</v>
      </c>
      <c r="Q11" s="19" t="s">
        <v>33</v>
      </c>
      <c r="R11" s="19" t="s">
        <v>79</v>
      </c>
      <c r="S11" s="19"/>
      <c r="T11" s="19"/>
      <c r="U11" s="19"/>
      <c r="V11" s="19"/>
    </row>
    <row r="12" spans="1:22" ht="25" customHeight="1" x14ac:dyDescent="0.35">
      <c r="B12" s="17">
        <f t="shared" si="0"/>
        <v>6</v>
      </c>
      <c r="C12" s="17"/>
      <c r="D12" s="17"/>
      <c r="E12" s="17" t="s">
        <v>10</v>
      </c>
      <c r="F12" s="17"/>
      <c r="G12" s="17">
        <f>ROUNDDOWN(G11*0.9*G13,0)*G14</f>
        <v>0</v>
      </c>
      <c r="H12" s="17" t="s">
        <v>108</v>
      </c>
      <c r="K12" s="24" t="s">
        <v>26</v>
      </c>
      <c r="L12" s="24" t="s">
        <v>27</v>
      </c>
      <c r="M12" s="17"/>
      <c r="N12" s="17" t="s">
        <v>74</v>
      </c>
      <c r="P12" s="21" t="s">
        <v>110</v>
      </c>
      <c r="Q12" s="19" t="s">
        <v>34</v>
      </c>
      <c r="R12" s="19" t="s">
        <v>80</v>
      </c>
      <c r="S12" s="19"/>
      <c r="T12" s="19"/>
      <c r="U12" s="19"/>
      <c r="V12" s="19"/>
    </row>
    <row r="13" spans="1:22" ht="25" customHeight="1" x14ac:dyDescent="0.35">
      <c r="B13" s="17">
        <f t="shared" si="0"/>
        <v>7</v>
      </c>
      <c r="C13" s="17"/>
      <c r="D13" s="17"/>
      <c r="E13" s="17"/>
      <c r="F13" s="17" t="s">
        <v>4</v>
      </c>
      <c r="G13" s="52">
        <v>1.4999999999999999E-2</v>
      </c>
      <c r="H13" s="52" t="s">
        <v>127</v>
      </c>
      <c r="K13" s="51">
        <v>0</v>
      </c>
      <c r="L13" s="51">
        <v>0</v>
      </c>
      <c r="M13" s="17">
        <f t="shared" ref="M13:M15" si="1">SUM(K13:L13)</f>
        <v>0</v>
      </c>
      <c r="N13" s="17" t="s">
        <v>70</v>
      </c>
      <c r="P13" s="17" t="s">
        <v>95</v>
      </c>
      <c r="Q13" s="17" t="s">
        <v>33</v>
      </c>
      <c r="R13" s="17" t="s">
        <v>97</v>
      </c>
      <c r="S13" s="17"/>
      <c r="T13" s="17"/>
      <c r="U13" s="17"/>
      <c r="V13" s="17"/>
    </row>
    <row r="14" spans="1:22" ht="25" customHeight="1" x14ac:dyDescent="0.35">
      <c r="B14" s="17">
        <f t="shared" si="0"/>
        <v>8</v>
      </c>
      <c r="C14" s="17"/>
      <c r="D14" s="17"/>
      <c r="E14" s="17"/>
      <c r="F14" s="17" t="s">
        <v>5</v>
      </c>
      <c r="G14" s="25">
        <f>L9</f>
        <v>43</v>
      </c>
      <c r="H14" s="25"/>
      <c r="K14" s="51">
        <v>0</v>
      </c>
      <c r="L14" s="54" t="s">
        <v>77</v>
      </c>
      <c r="M14" s="17">
        <f t="shared" si="1"/>
        <v>0</v>
      </c>
      <c r="N14" s="17" t="s">
        <v>71</v>
      </c>
      <c r="P14" s="26" t="s">
        <v>111</v>
      </c>
      <c r="Q14" s="17" t="s">
        <v>34</v>
      </c>
      <c r="R14" s="17" t="s">
        <v>98</v>
      </c>
      <c r="S14" s="17"/>
      <c r="T14" s="17"/>
      <c r="U14" s="17"/>
      <c r="V14" s="17"/>
    </row>
    <row r="15" spans="1:22" ht="25" customHeight="1" x14ac:dyDescent="0.35">
      <c r="B15" s="17">
        <f t="shared" si="0"/>
        <v>9</v>
      </c>
      <c r="C15" s="17"/>
      <c r="D15" s="17" t="s">
        <v>16</v>
      </c>
      <c r="E15" s="17"/>
      <c r="F15" s="17"/>
      <c r="G15" s="51">
        <v>0</v>
      </c>
      <c r="H15" s="51"/>
      <c r="K15" s="51">
        <v>0</v>
      </c>
      <c r="L15" s="54" t="s">
        <v>77</v>
      </c>
      <c r="M15" s="17">
        <f t="shared" si="1"/>
        <v>0</v>
      </c>
      <c r="N15" s="17" t="s">
        <v>72</v>
      </c>
      <c r="P15" s="19" t="s">
        <v>96</v>
      </c>
      <c r="Q15" s="19" t="s">
        <v>33</v>
      </c>
      <c r="R15" s="19" t="s">
        <v>100</v>
      </c>
      <c r="S15" s="19"/>
      <c r="T15" s="19"/>
      <c r="U15" s="19"/>
      <c r="V15" s="19"/>
    </row>
    <row r="16" spans="1:22" ht="25" customHeight="1" x14ac:dyDescent="0.35">
      <c r="B16" s="17">
        <f t="shared" si="0"/>
        <v>10</v>
      </c>
      <c r="C16" s="20" t="s">
        <v>6</v>
      </c>
      <c r="D16" s="20"/>
      <c r="E16" s="20"/>
      <c r="F16" s="20"/>
      <c r="G16" s="20">
        <f>SUM(G17:G19)</f>
        <v>0</v>
      </c>
      <c r="H16" s="20" t="s">
        <v>68</v>
      </c>
      <c r="K16" s="20">
        <f>SUM(K13:K15)</f>
        <v>0</v>
      </c>
      <c r="L16" s="20">
        <f>SUM(L13:L15)</f>
        <v>0</v>
      </c>
      <c r="M16" s="20">
        <f>SUM(K16:L16)</f>
        <v>0</v>
      </c>
      <c r="N16" s="17"/>
      <c r="P16" s="21" t="s">
        <v>112</v>
      </c>
      <c r="Q16" s="19" t="s">
        <v>34</v>
      </c>
      <c r="R16" s="19" t="s">
        <v>35</v>
      </c>
      <c r="S16" s="19"/>
      <c r="T16" s="19"/>
      <c r="U16" s="19"/>
      <c r="V16" s="19"/>
    </row>
    <row r="17" spans="2:22" ht="25" customHeight="1" x14ac:dyDescent="0.35">
      <c r="B17" s="17">
        <f t="shared" si="0"/>
        <v>11</v>
      </c>
      <c r="C17" s="17"/>
      <c r="D17" s="17" t="s">
        <v>7</v>
      </c>
      <c r="E17" s="17"/>
      <c r="F17" s="17"/>
      <c r="G17" s="51">
        <v>0</v>
      </c>
      <c r="H17" s="51"/>
      <c r="K17" s="24" t="str">
        <f>IFERROR(ROUNDDOWN(M17*$K$16/$M$16,0),"-")</f>
        <v>-</v>
      </c>
      <c r="L17" s="24" t="str">
        <f>IFERROR(M17-K17,"-")</f>
        <v>-</v>
      </c>
      <c r="M17" s="51">
        <v>0</v>
      </c>
      <c r="N17" s="17" t="s">
        <v>7</v>
      </c>
      <c r="P17" s="17" t="s">
        <v>99</v>
      </c>
      <c r="Q17" s="17" t="s">
        <v>33</v>
      </c>
      <c r="R17" s="17" t="s">
        <v>101</v>
      </c>
      <c r="S17" s="17"/>
      <c r="T17" s="17"/>
      <c r="U17" s="17"/>
      <c r="V17" s="17"/>
    </row>
    <row r="18" spans="2:22" ht="25" customHeight="1" x14ac:dyDescent="0.35">
      <c r="B18" s="17">
        <f t="shared" si="0"/>
        <v>12</v>
      </c>
      <c r="C18" s="17"/>
      <c r="D18" s="17" t="s">
        <v>8</v>
      </c>
      <c r="E18" s="17"/>
      <c r="F18" s="17"/>
      <c r="G18" s="51">
        <v>0</v>
      </c>
      <c r="H18" s="51"/>
      <c r="K18" s="24" t="str">
        <f>IFERROR(ROUNDDOWN(M18*$K$16/$M$16,0),"-")</f>
        <v>-</v>
      </c>
      <c r="L18" s="24" t="str">
        <f>IFERROR(M18-K18,"-")</f>
        <v>-</v>
      </c>
      <c r="M18" s="51">
        <v>0</v>
      </c>
      <c r="N18" s="17" t="s">
        <v>81</v>
      </c>
      <c r="P18" s="26" t="s">
        <v>113</v>
      </c>
      <c r="Q18" s="17" t="s">
        <v>34</v>
      </c>
      <c r="R18" s="17" t="s">
        <v>37</v>
      </c>
      <c r="S18" s="17"/>
      <c r="T18" s="17"/>
      <c r="U18" s="17"/>
      <c r="V18" s="17"/>
    </row>
    <row r="19" spans="2:22" ht="25" customHeight="1" x14ac:dyDescent="0.35">
      <c r="B19" s="17">
        <f t="shared" si="0"/>
        <v>13</v>
      </c>
      <c r="C19" s="17"/>
      <c r="D19" s="17" t="s">
        <v>9</v>
      </c>
      <c r="E19" s="17"/>
      <c r="F19" s="17"/>
      <c r="G19" s="51">
        <v>0</v>
      </c>
      <c r="H19" s="51" t="s">
        <v>137</v>
      </c>
      <c r="K19" s="24" t="str">
        <f>IFERROR(ROUNDDOWN(M19*$K$16/$M$16,0),"-")</f>
        <v>-</v>
      </c>
      <c r="L19" s="24" t="str">
        <f>IFERROR(M19-K19,"-")</f>
        <v>-</v>
      </c>
      <c r="M19" s="51">
        <v>0</v>
      </c>
      <c r="N19" s="17" t="s">
        <v>75</v>
      </c>
      <c r="P19" s="19" t="s">
        <v>102</v>
      </c>
      <c r="Q19" s="19" t="s">
        <v>33</v>
      </c>
      <c r="R19" s="19" t="s">
        <v>103</v>
      </c>
      <c r="S19" s="19"/>
      <c r="T19" s="19"/>
      <c r="U19" s="19"/>
      <c r="V19" s="19"/>
    </row>
    <row r="20" spans="2:22" ht="25" customHeight="1" x14ac:dyDescent="0.35">
      <c r="B20" s="17">
        <f t="shared" si="0"/>
        <v>14</v>
      </c>
      <c r="C20" s="20" t="s">
        <v>12</v>
      </c>
      <c r="D20" s="20"/>
      <c r="E20" s="20"/>
      <c r="F20" s="20"/>
      <c r="G20" s="20">
        <f>ROUNDDOWN(G8-G9-G16,-3)</f>
        <v>0</v>
      </c>
      <c r="H20" s="20" t="s">
        <v>65</v>
      </c>
      <c r="K20" s="24" t="str">
        <f>IFERROR(ROUNDDOWN(M20*$K$16/$M$16,0),"-")</f>
        <v>-</v>
      </c>
      <c r="L20" s="24" t="str">
        <f>IFERROR(M20-K20,"-")</f>
        <v>-</v>
      </c>
      <c r="M20" s="51">
        <v>0</v>
      </c>
      <c r="N20" s="17" t="s">
        <v>109</v>
      </c>
      <c r="P20" s="61" t="s">
        <v>114</v>
      </c>
      <c r="Q20" s="62" t="s">
        <v>34</v>
      </c>
      <c r="R20" s="62" t="s">
        <v>41</v>
      </c>
      <c r="S20" s="62"/>
      <c r="T20" s="62"/>
      <c r="U20" s="62"/>
      <c r="V20" s="62"/>
    </row>
    <row r="21" spans="2:22" ht="25" customHeight="1" x14ac:dyDescent="0.35">
      <c r="B21" s="17">
        <f t="shared" si="0"/>
        <v>15</v>
      </c>
      <c r="C21" s="20" t="s">
        <v>53</v>
      </c>
      <c r="D21" s="20"/>
      <c r="E21" s="20"/>
      <c r="F21" s="20"/>
      <c r="G21" s="27">
        <f>MAX(IF(OR(G7=プルダウン!$E$5,G7=プルダウン!$E$6,G7=プルダウン!$E$7),MIN(G20,30000000),),0)</f>
        <v>0</v>
      </c>
      <c r="H21" s="27"/>
      <c r="K21" s="28">
        <f>SUM(K16:K20)</f>
        <v>0</v>
      </c>
      <c r="L21" s="28">
        <f>SUM(L16:L20)</f>
        <v>0</v>
      </c>
      <c r="M21" s="29"/>
      <c r="N21" s="29" t="s">
        <v>136</v>
      </c>
    </row>
    <row r="22" spans="2:22" ht="25" customHeight="1" x14ac:dyDescent="0.35">
      <c r="B22" s="17">
        <f t="shared" si="0"/>
        <v>16</v>
      </c>
      <c r="C22" s="20" t="s">
        <v>54</v>
      </c>
      <c r="D22" s="20"/>
      <c r="E22" s="20"/>
      <c r="F22" s="17"/>
      <c r="G22" s="27">
        <f>G20-G21</f>
        <v>0</v>
      </c>
      <c r="H22" s="27" t="s">
        <v>69</v>
      </c>
    </row>
    <row r="23" spans="2:22" ht="25" customHeight="1" x14ac:dyDescent="0.35">
      <c r="B23" s="17">
        <f t="shared" si="0"/>
        <v>17</v>
      </c>
      <c r="C23" s="20"/>
      <c r="D23" s="20" t="s">
        <v>55</v>
      </c>
      <c r="E23" s="20"/>
      <c r="F23" s="17"/>
      <c r="G23" s="30" t="str">
        <f>IF(G7=プルダウン!$E$7,MIN(G22,60000000),"-")</f>
        <v>-</v>
      </c>
      <c r="H23" s="30"/>
      <c r="K23" s="13" t="s">
        <v>135</v>
      </c>
      <c r="L23" s="14"/>
      <c r="M23" s="14"/>
    </row>
    <row r="24" spans="2:22" ht="25" customHeight="1" x14ac:dyDescent="0.35">
      <c r="B24" s="17">
        <f t="shared" si="0"/>
        <v>18</v>
      </c>
      <c r="C24" s="20"/>
      <c r="D24" s="20" t="s">
        <v>56</v>
      </c>
      <c r="E24" s="20"/>
      <c r="F24" s="17"/>
      <c r="G24" s="31" t="str">
        <f>IF(G7=プルダウン!$E$7,'CASE2　譲渡所得（新築）'!G22-'CASE2　譲渡所得（新築）'!G23,"-")</f>
        <v>-</v>
      </c>
      <c r="H24" s="30"/>
      <c r="K24" s="17" t="s">
        <v>19</v>
      </c>
      <c r="L24" s="51">
        <v>0</v>
      </c>
      <c r="M24" s="72"/>
    </row>
    <row r="25" spans="2:22" ht="25" customHeight="1" x14ac:dyDescent="0.35">
      <c r="B25" s="32">
        <f t="shared" si="0"/>
        <v>19</v>
      </c>
      <c r="C25" s="33" t="s">
        <v>88</v>
      </c>
      <c r="D25" s="33"/>
      <c r="E25" s="33"/>
      <c r="F25" s="33"/>
      <c r="G25" s="33">
        <f>MAX(ROUNDDOWN(IF(G7=プルダウン!$E$3,'CASE2　譲渡所得（新築）'!G22*プルダウン!$C$5,IF('CASE2　譲渡所得（新築）'!G7=プルダウン!$E$4,'CASE2　譲渡所得（新築）'!G22*プルダウン!$C$4,IF('CASE2　譲渡所得（新築）'!G7=プルダウン!$E$5,'CASE2　譲渡所得（新築）'!G22*プルダウン!$C$5,IF('CASE2　譲渡所得（新築）'!G7=プルダウン!$E$6,'CASE2　譲渡所得（新築）'!G22*プルダウン!$C$4,'CASE2　譲渡所得（新築）'!G23*プルダウン!$C$3+'CASE2　譲渡所得（新築）'!G24*プルダウン!$C$4)))),-2),0)</f>
        <v>0</v>
      </c>
      <c r="H25" s="33" t="s">
        <v>92</v>
      </c>
      <c r="K25" s="17" t="s">
        <v>20</v>
      </c>
      <c r="L25" s="55">
        <v>0</v>
      </c>
      <c r="M25" s="72"/>
    </row>
    <row r="26" spans="2:22" ht="25" customHeight="1" x14ac:dyDescent="0.35">
      <c r="B26" s="17">
        <f t="shared" si="0"/>
        <v>20</v>
      </c>
      <c r="C26" s="17"/>
      <c r="D26" s="17" t="s">
        <v>13</v>
      </c>
      <c r="E26" s="17"/>
      <c r="F26" s="17"/>
      <c r="G26" s="34">
        <f>IF(G$7=プルダウン!$E$3,プルダウン!$C$5,IF(G$7=プルダウン!$E$4,プルダウン!$C$4,IF(G$7=プルダウン!$E$5,プルダウン!$C$5,IF(G$7=プルダウン!$E$6,プルダウン!$C$4,プルダウン!$C$6))))</f>
        <v>0.15315000000000001</v>
      </c>
      <c r="H26" s="34"/>
      <c r="K26" s="17" t="s">
        <v>15</v>
      </c>
      <c r="L26" s="17">
        <f>ROUNDDOWN(L24*L25,0)</f>
        <v>0</v>
      </c>
      <c r="M26" s="73" t="s">
        <v>118</v>
      </c>
    </row>
    <row r="27" spans="2:22" ht="25" customHeight="1" x14ac:dyDescent="0.35">
      <c r="B27" s="32">
        <f t="shared" si="0"/>
        <v>21</v>
      </c>
      <c r="C27" s="33" t="s">
        <v>89</v>
      </c>
      <c r="D27" s="33"/>
      <c r="E27" s="33"/>
      <c r="F27" s="33"/>
      <c r="G27" s="35">
        <f>MAX(ROUNDDOWN(IF(G7=プルダウン!$E$3,'CASE2　譲渡所得（新築）'!G22*プルダウン!$D$5,IF('CASE2　譲渡所得（新築）'!G7=プルダウン!$E$4,'CASE2　譲渡所得（新築）'!G22*プルダウン!$D$4,IF('CASE2　譲渡所得（新築）'!G7=プルダウン!$E$5,'CASE2　譲渡所得（新築）'!G22*プルダウン!$D$5,IF('CASE2　譲渡所得（新築）'!G7=プルダウン!$E$6,'CASE2　譲渡所得（新築）'!G22*プルダウン!$D$4,'CASE2　譲渡所得（新築）'!G23*プルダウン!$D$3+'CASE2　譲渡所得（新築）'!G24*プルダウン!$D$4)))),-2),0)</f>
        <v>0</v>
      </c>
      <c r="H27" s="33" t="s">
        <v>93</v>
      </c>
      <c r="K27" s="17" t="s">
        <v>16</v>
      </c>
      <c r="L27" s="17">
        <f>L28-L26</f>
        <v>0</v>
      </c>
      <c r="M27" s="72" t="s">
        <v>132</v>
      </c>
    </row>
    <row r="28" spans="2:22" ht="25" customHeight="1" x14ac:dyDescent="0.35">
      <c r="B28" s="17">
        <f t="shared" si="0"/>
        <v>22</v>
      </c>
      <c r="C28" s="17"/>
      <c r="D28" s="17" t="s">
        <v>13</v>
      </c>
      <c r="E28" s="17"/>
      <c r="F28" s="17"/>
      <c r="G28" s="36">
        <f>IF(G$7=プルダウン!$E$3,プルダウン!$D$5,IF(G$7=プルダウン!$E$4,プルダウン!$D$4,IF(G$7=プルダウン!$E$5,プルダウン!$D$5,IF(G$7=プルダウン!$E$6,プルダウン!$D$4,プルダウン!$D$6))))</f>
        <v>0.05</v>
      </c>
      <c r="H28" s="36"/>
      <c r="K28" s="22" t="s">
        <v>73</v>
      </c>
      <c r="L28" s="56">
        <v>0</v>
      </c>
      <c r="M28" s="74" t="s">
        <v>129</v>
      </c>
    </row>
    <row r="29" spans="2:22" ht="25" customHeight="1" x14ac:dyDescent="0.35">
      <c r="B29" s="38">
        <f t="shared" si="0"/>
        <v>23</v>
      </c>
      <c r="C29" s="39" t="s">
        <v>90</v>
      </c>
      <c r="D29" s="39"/>
      <c r="E29" s="39"/>
      <c r="F29" s="39"/>
      <c r="G29" s="39">
        <f>G25+G27</f>
        <v>0</v>
      </c>
      <c r="H29" s="39" t="s">
        <v>104</v>
      </c>
      <c r="P29" s="37"/>
    </row>
    <row r="30" spans="2:22" ht="25" customHeight="1" x14ac:dyDescent="0.35">
      <c r="H30" s="40"/>
      <c r="K30" s="13" t="s">
        <v>28</v>
      </c>
      <c r="L30" s="15" t="s">
        <v>31</v>
      </c>
      <c r="M30" s="15" t="s">
        <v>32</v>
      </c>
      <c r="N30" s="14"/>
    </row>
    <row r="31" spans="2:22" ht="25" customHeight="1" x14ac:dyDescent="0.35">
      <c r="B31" s="11" t="s">
        <v>45</v>
      </c>
      <c r="K31" s="17" t="s">
        <v>29</v>
      </c>
      <c r="L31" s="48">
        <v>3.1E-2</v>
      </c>
      <c r="M31" s="48">
        <v>4.5999999999999999E-2</v>
      </c>
      <c r="N31" s="17" t="s">
        <v>48</v>
      </c>
    </row>
    <row r="32" spans="2:22" ht="25" customHeight="1" x14ac:dyDescent="0.35">
      <c r="B32" s="13" t="s">
        <v>134</v>
      </c>
      <c r="C32" s="14"/>
      <c r="D32" s="14"/>
      <c r="E32" s="14"/>
      <c r="F32" s="14"/>
      <c r="G32" s="15" t="s">
        <v>11</v>
      </c>
      <c r="H32" s="14"/>
      <c r="K32" s="22" t="s">
        <v>30</v>
      </c>
      <c r="L32" s="49">
        <v>1.4999999999999999E-2</v>
      </c>
      <c r="M32" s="49">
        <v>2.1999999999999999E-2</v>
      </c>
      <c r="N32" s="22" t="s">
        <v>49</v>
      </c>
    </row>
    <row r="33" spans="2:14" ht="25" customHeight="1" x14ac:dyDescent="0.35">
      <c r="B33" s="17"/>
      <c r="C33" s="17" t="s">
        <v>0</v>
      </c>
      <c r="D33" s="17"/>
      <c r="E33" s="17"/>
      <c r="F33" s="17"/>
      <c r="G33" s="17">
        <f>G8</f>
        <v>0</v>
      </c>
      <c r="H33" s="17"/>
    </row>
    <row r="34" spans="2:14" ht="25" customHeight="1" x14ac:dyDescent="0.35">
      <c r="B34" s="17"/>
      <c r="C34" s="17" t="s">
        <v>6</v>
      </c>
      <c r="D34" s="17"/>
      <c r="E34" s="17"/>
      <c r="F34" s="17"/>
      <c r="G34" s="17">
        <f>-G16</f>
        <v>0</v>
      </c>
      <c r="H34" s="17"/>
    </row>
    <row r="35" spans="2:14" ht="25" customHeight="1" x14ac:dyDescent="0.35">
      <c r="B35" s="17"/>
      <c r="C35" s="17" t="s">
        <v>18</v>
      </c>
      <c r="D35" s="17"/>
      <c r="E35" s="17"/>
      <c r="F35" s="17"/>
      <c r="G35" s="17">
        <f>-G29</f>
        <v>0</v>
      </c>
      <c r="H35" s="17"/>
    </row>
    <row r="36" spans="2:14" ht="25" customHeight="1" x14ac:dyDescent="0.35">
      <c r="B36" s="17"/>
      <c r="C36" s="17" t="s">
        <v>9</v>
      </c>
      <c r="D36" s="17"/>
      <c r="E36" s="17"/>
      <c r="F36" s="17"/>
      <c r="G36" s="51"/>
      <c r="H36" s="17" t="s">
        <v>105</v>
      </c>
    </row>
    <row r="37" spans="2:14" ht="25" customHeight="1" x14ac:dyDescent="0.35">
      <c r="B37" s="17"/>
      <c r="C37" s="17" t="s">
        <v>76</v>
      </c>
      <c r="D37" s="17"/>
      <c r="E37" s="17"/>
      <c r="F37" s="17"/>
      <c r="G37" s="51"/>
      <c r="H37" s="17" t="s">
        <v>44</v>
      </c>
    </row>
    <row r="38" spans="2:14" ht="25" customHeight="1" x14ac:dyDescent="0.35">
      <c r="B38" s="22"/>
      <c r="C38" s="22" t="s">
        <v>43</v>
      </c>
      <c r="D38" s="22"/>
      <c r="E38" s="22"/>
      <c r="F38" s="22"/>
      <c r="G38" s="43">
        <f>SUM(G33:G37)</f>
        <v>0</v>
      </c>
      <c r="H38" s="22"/>
      <c r="L38" s="37"/>
      <c r="M38" s="37"/>
      <c r="N38" s="37"/>
    </row>
    <row r="39" spans="2:14" ht="25" customHeight="1" x14ac:dyDescent="0.35">
      <c r="L39" s="37"/>
      <c r="M39" s="37"/>
      <c r="N39" s="37"/>
    </row>
    <row r="40" spans="2:14" ht="25" customHeight="1" x14ac:dyDescent="0.35">
      <c r="B40" s="9" t="s">
        <v>138</v>
      </c>
      <c r="L40" s="37"/>
      <c r="M40" s="37"/>
      <c r="N40" s="37"/>
    </row>
    <row r="41" spans="2:14" ht="25" customHeight="1" x14ac:dyDescent="0.35">
      <c r="B41" s="67" t="s">
        <v>133</v>
      </c>
      <c r="G41" s="44"/>
      <c r="L41" s="37"/>
      <c r="M41" s="37"/>
      <c r="N41" s="37"/>
    </row>
    <row r="42" spans="2:14" ht="25" customHeight="1" x14ac:dyDescent="0.35">
      <c r="G42" s="42"/>
      <c r="L42" s="37"/>
      <c r="M42" s="37"/>
      <c r="N42" s="37"/>
    </row>
    <row r="43" spans="2:14" ht="25" customHeight="1" x14ac:dyDescent="0.35">
      <c r="G43" s="46"/>
      <c r="H43" s="42"/>
      <c r="L43" s="37"/>
      <c r="M43" s="37"/>
      <c r="N43" s="37"/>
    </row>
    <row r="44" spans="2:14" ht="25" customHeight="1" x14ac:dyDescent="0.35">
      <c r="G44" s="46"/>
      <c r="H44" s="42"/>
      <c r="L44" s="37"/>
      <c r="M44" s="37"/>
      <c r="N44" s="37"/>
    </row>
    <row r="45" spans="2:14" ht="25" customHeight="1" x14ac:dyDescent="0.35">
      <c r="G45" s="46"/>
      <c r="H45" s="42"/>
      <c r="L45" s="37"/>
      <c r="M45" s="37"/>
      <c r="N45" s="37"/>
    </row>
    <row r="46" spans="2:14" ht="25" customHeight="1" x14ac:dyDescent="0.35">
      <c r="G46" s="46"/>
    </row>
    <row r="47" spans="2:14" ht="25" customHeight="1" x14ac:dyDescent="0.35"/>
    <row r="48" spans="2:14" ht="25" customHeight="1" x14ac:dyDescent="0.35"/>
    <row r="49" ht="25" customHeight="1" x14ac:dyDescent="0.35"/>
    <row r="50" ht="25" customHeight="1" x14ac:dyDescent="0.35"/>
  </sheetData>
  <sheetProtection algorithmName="SHA-512" hashValue="tjrJopHQlv/zyI3kGjRWTV0zrSASbBj+wQw1UG09Nuw9s5ZTexShNOGMHTnSKu0vGUXjSoOpRceszkiSFNGREw==" saltValue="3zM7eym+k0emkQBdtAmrzA==" spinCount="100000" sheet="1" objects="1" scenarios="1"/>
  <phoneticPr fontId="1"/>
  <conditionalFormatting sqref="G21:H21">
    <cfRule type="cellIs" dxfId="1" priority="1" operator="greaterThan">
      <formula>0</formula>
    </cfRule>
  </conditionalFormatting>
  <dataValidations count="1">
    <dataValidation type="list" allowBlank="1" showInputMessage="1" showErrorMessage="1" sqref="F22:F24" xr:uid="{B36377C5-22CB-4B1F-B037-526547FF64A0}">
      <formula1>"適用あり,適用なし"</formula1>
    </dataValidation>
  </dataValidations>
  <pageMargins left="0.70866141732283472" right="0.70866141732283472" top="0.74803149606299213" bottom="0.74803149606299213" header="0.31496062992125984" footer="0.31496062992125984"/>
  <pageSetup paperSize="8" scale="64"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7142D217-31D2-4EE1-AAD5-926E257001A3}">
          <x14:formula1>
            <xm:f>プルダウン!$B$3:$B$5</xm:f>
          </x14:formula1>
          <xm:sqref>H30</xm:sqref>
        </x14:dataValidation>
        <x14:dataValidation type="list" allowBlank="1" showInputMessage="1" showErrorMessage="1" xr:uid="{9ED9D87D-825E-4851-B0F6-F9E3A79153A6}">
          <x14:formula1>
            <xm:f>プルダウン!$E$3:$E$7</xm:f>
          </x14:formula1>
          <xm:sqref>G7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791BC-1E89-4738-9BB5-A9C345955CFB}">
  <sheetPr>
    <tabColor rgb="FFFFFF00"/>
    <pageSetUpPr fitToPage="1"/>
  </sheetPr>
  <dimension ref="A1:V45"/>
  <sheetViews>
    <sheetView showGridLines="0" view="pageBreakPreview" zoomScale="80" zoomScaleNormal="100" zoomScaleSheetLayoutView="80" workbookViewId="0">
      <selection activeCell="G9" sqref="G9"/>
    </sheetView>
  </sheetViews>
  <sheetFormatPr defaultColWidth="9" defaultRowHeight="23.15" customHeight="1" x14ac:dyDescent="0.35"/>
  <cols>
    <col min="1" max="1" width="3.58203125" style="9" customWidth="1"/>
    <col min="2" max="2" width="4.33203125" style="9" customWidth="1"/>
    <col min="3" max="3" width="2.58203125" style="9" customWidth="1"/>
    <col min="4" max="4" width="4.58203125" style="9" customWidth="1"/>
    <col min="5" max="5" width="6.83203125" style="9" customWidth="1"/>
    <col min="6" max="6" width="15.58203125" style="9" customWidth="1"/>
    <col min="7" max="7" width="25.58203125" style="9" customWidth="1"/>
    <col min="8" max="8" width="35.83203125" style="9" customWidth="1"/>
    <col min="9" max="10" width="3.58203125" style="9" customWidth="1"/>
    <col min="11" max="12" width="20.58203125" style="9" customWidth="1"/>
    <col min="13" max="13" width="23.58203125" style="9" customWidth="1"/>
    <col min="14" max="14" width="20.58203125" style="9" customWidth="1"/>
    <col min="15" max="16" width="13.08203125" style="9" bestFit="1" customWidth="1"/>
    <col min="17" max="22" width="9" style="9"/>
    <col min="23" max="23" width="3.58203125" style="9" customWidth="1"/>
    <col min="24" max="16384" width="9" style="9"/>
  </cols>
  <sheetData>
    <row r="1" spans="1:22" ht="10" customHeight="1" x14ac:dyDescent="0.35"/>
    <row r="2" spans="1:22" s="58" customFormat="1" ht="35" customHeight="1" x14ac:dyDescent="0.55000000000000004">
      <c r="B2" s="59" t="s">
        <v>121</v>
      </c>
    </row>
    <row r="3" spans="1:22" s="58" customFormat="1" ht="10" customHeight="1" x14ac:dyDescent="0.55000000000000004">
      <c r="B3" s="59"/>
    </row>
    <row r="4" spans="1:22" ht="23.15" customHeight="1" x14ac:dyDescent="0.35">
      <c r="G4" s="10" t="s">
        <v>52</v>
      </c>
    </row>
    <row r="5" spans="1:22" ht="23.15" customHeight="1" x14ac:dyDescent="0.35">
      <c r="A5" s="11"/>
      <c r="B5" s="69" t="s">
        <v>42</v>
      </c>
      <c r="G5" s="12"/>
    </row>
    <row r="6" spans="1:22" ht="25" customHeight="1" x14ac:dyDescent="0.35">
      <c r="B6" s="13" t="s">
        <v>134</v>
      </c>
      <c r="C6" s="14"/>
      <c r="D6" s="14"/>
      <c r="E6" s="14"/>
      <c r="F6" s="14"/>
      <c r="G6" s="15" t="s">
        <v>14</v>
      </c>
      <c r="H6" s="16" t="s">
        <v>107</v>
      </c>
      <c r="K6" s="13"/>
      <c r="L6" s="15" t="s">
        <v>47</v>
      </c>
      <c r="M6" s="15" t="s">
        <v>46</v>
      </c>
      <c r="P6" s="13" t="s">
        <v>50</v>
      </c>
      <c r="Q6" s="14"/>
      <c r="R6" s="14"/>
      <c r="S6" s="14"/>
      <c r="T6" s="14"/>
      <c r="U6" s="14"/>
      <c r="V6" s="14"/>
    </row>
    <row r="7" spans="1:22" ht="25" customHeight="1" x14ac:dyDescent="0.35">
      <c r="B7" s="17">
        <f>ROW()-ROW($B$6)</f>
        <v>1</v>
      </c>
      <c r="C7" s="17" t="s">
        <v>57</v>
      </c>
      <c r="D7" s="17"/>
      <c r="E7" s="17"/>
      <c r="F7" s="17"/>
      <c r="G7" s="64" t="s">
        <v>62</v>
      </c>
      <c r="H7" s="66" t="s">
        <v>130</v>
      </c>
      <c r="K7" s="17" t="s">
        <v>2</v>
      </c>
      <c r="L7" s="65">
        <v>36866</v>
      </c>
      <c r="M7" s="18">
        <f>L7</f>
        <v>36866</v>
      </c>
      <c r="P7" s="19" t="s">
        <v>36</v>
      </c>
      <c r="Q7" s="19" t="s">
        <v>33</v>
      </c>
      <c r="R7" s="19" t="s">
        <v>37</v>
      </c>
      <c r="S7" s="19"/>
      <c r="T7" s="19"/>
      <c r="U7" s="19"/>
      <c r="V7" s="19"/>
    </row>
    <row r="8" spans="1:22" ht="25" customHeight="1" x14ac:dyDescent="0.35">
      <c r="B8" s="17">
        <f>ROW()-ROW($B$6)</f>
        <v>2</v>
      </c>
      <c r="C8" s="20" t="s">
        <v>0</v>
      </c>
      <c r="D8" s="20"/>
      <c r="E8" s="20"/>
      <c r="F8" s="20"/>
      <c r="G8" s="50">
        <v>0</v>
      </c>
      <c r="H8" s="50"/>
      <c r="K8" s="17" t="s">
        <v>3</v>
      </c>
      <c r="L8" s="53">
        <v>45657</v>
      </c>
      <c r="M8" s="18">
        <f>L8</f>
        <v>45657</v>
      </c>
      <c r="P8" s="21">
        <v>2024</v>
      </c>
      <c r="Q8" s="19" t="s">
        <v>34</v>
      </c>
      <c r="R8" s="19" t="s">
        <v>38</v>
      </c>
      <c r="S8" s="19"/>
      <c r="T8" s="19"/>
      <c r="U8" s="19"/>
      <c r="V8" s="19"/>
    </row>
    <row r="9" spans="1:22" ht="25" customHeight="1" x14ac:dyDescent="0.35">
      <c r="B9" s="17">
        <f t="shared" ref="B9:B29" si="0">ROW()-ROW($B$6)</f>
        <v>3</v>
      </c>
      <c r="C9" s="20" t="s">
        <v>1</v>
      </c>
      <c r="D9" s="20"/>
      <c r="E9" s="20"/>
      <c r="F9" s="20"/>
      <c r="G9" s="20">
        <f>G10+G15</f>
        <v>0</v>
      </c>
      <c r="H9" s="20" t="s">
        <v>66</v>
      </c>
      <c r="K9" s="22" t="s">
        <v>106</v>
      </c>
      <c r="L9" s="23">
        <f>IFERROR(ROUND(DATEDIF(L7,L8,"M")/12,0),0)</f>
        <v>24</v>
      </c>
      <c r="M9" s="22"/>
      <c r="P9" s="27" t="s">
        <v>39</v>
      </c>
      <c r="Q9" s="27" t="s">
        <v>33</v>
      </c>
      <c r="R9" s="27" t="s">
        <v>41</v>
      </c>
      <c r="S9" s="27"/>
      <c r="T9" s="27"/>
      <c r="U9" s="27"/>
      <c r="V9" s="27"/>
    </row>
    <row r="10" spans="1:22" ht="25" customHeight="1" x14ac:dyDescent="0.35">
      <c r="B10" s="17">
        <f t="shared" si="0"/>
        <v>4</v>
      </c>
      <c r="C10" s="20"/>
      <c r="D10" s="17" t="s">
        <v>17</v>
      </c>
      <c r="E10" s="17"/>
      <c r="F10" s="17"/>
      <c r="G10" s="17">
        <f>MAX(G11-G12,G11*5%)</f>
        <v>0</v>
      </c>
      <c r="H10" s="17" t="s">
        <v>67</v>
      </c>
      <c r="P10" s="60">
        <v>2025</v>
      </c>
      <c r="Q10" s="27" t="s">
        <v>34</v>
      </c>
      <c r="R10" s="27" t="s">
        <v>40</v>
      </c>
      <c r="S10" s="27"/>
      <c r="T10" s="27"/>
      <c r="U10" s="27"/>
      <c r="V10" s="27"/>
    </row>
    <row r="11" spans="1:22" ht="25" customHeight="1" x14ac:dyDescent="0.35">
      <c r="B11" s="17">
        <f t="shared" si="0"/>
        <v>5</v>
      </c>
      <c r="C11" s="17"/>
      <c r="D11" s="17"/>
      <c r="E11" s="17" t="s">
        <v>15</v>
      </c>
      <c r="F11" s="17"/>
      <c r="G11" s="51">
        <v>0</v>
      </c>
      <c r="H11" s="51"/>
      <c r="K11" s="13" t="s">
        <v>115</v>
      </c>
      <c r="L11" s="14"/>
      <c r="M11" s="14"/>
      <c r="N11" s="14"/>
      <c r="P11" s="19" t="s">
        <v>78</v>
      </c>
      <c r="Q11" s="19" t="s">
        <v>33</v>
      </c>
      <c r="R11" s="19" t="s">
        <v>79</v>
      </c>
      <c r="S11" s="19"/>
      <c r="T11" s="19"/>
      <c r="U11" s="19"/>
      <c r="V11" s="19"/>
    </row>
    <row r="12" spans="1:22" ht="25" customHeight="1" x14ac:dyDescent="0.35">
      <c r="B12" s="17">
        <f t="shared" si="0"/>
        <v>6</v>
      </c>
      <c r="C12" s="17"/>
      <c r="D12" s="17"/>
      <c r="E12" s="17" t="s">
        <v>10</v>
      </c>
      <c r="F12" s="17"/>
      <c r="G12" s="17">
        <f>ROUNDDOWN(G11*0.9*G13,0)*G14</f>
        <v>0</v>
      </c>
      <c r="H12" s="17" t="s">
        <v>108</v>
      </c>
      <c r="K12" s="24" t="s">
        <v>26</v>
      </c>
      <c r="L12" s="24" t="s">
        <v>27</v>
      </c>
      <c r="M12" s="17"/>
      <c r="N12" s="17" t="s">
        <v>74</v>
      </c>
      <c r="P12" s="21" t="s">
        <v>110</v>
      </c>
      <c r="Q12" s="19" t="s">
        <v>34</v>
      </c>
      <c r="R12" s="19" t="s">
        <v>80</v>
      </c>
      <c r="S12" s="19"/>
      <c r="T12" s="19"/>
      <c r="U12" s="19"/>
      <c r="V12" s="19"/>
    </row>
    <row r="13" spans="1:22" ht="25" customHeight="1" x14ac:dyDescent="0.35">
      <c r="B13" s="17">
        <f t="shared" si="0"/>
        <v>7</v>
      </c>
      <c r="C13" s="17"/>
      <c r="D13" s="17"/>
      <c r="E13" s="17"/>
      <c r="F13" s="17" t="s">
        <v>4</v>
      </c>
      <c r="G13" s="52">
        <v>1.4999999999999999E-2</v>
      </c>
      <c r="H13" s="52" t="s">
        <v>127</v>
      </c>
      <c r="K13" s="51">
        <v>0</v>
      </c>
      <c r="L13" s="51">
        <v>0</v>
      </c>
      <c r="M13" s="17">
        <f t="shared" ref="M13:M15" si="1">SUM(K13:L13)</f>
        <v>0</v>
      </c>
      <c r="N13" s="17" t="s">
        <v>70</v>
      </c>
      <c r="P13" s="17" t="s">
        <v>95</v>
      </c>
      <c r="Q13" s="17" t="s">
        <v>33</v>
      </c>
      <c r="R13" s="17" t="s">
        <v>97</v>
      </c>
      <c r="S13" s="17"/>
      <c r="T13" s="17"/>
      <c r="U13" s="17"/>
      <c r="V13" s="17"/>
    </row>
    <row r="14" spans="1:22" ht="25" customHeight="1" x14ac:dyDescent="0.35">
      <c r="B14" s="17">
        <f t="shared" si="0"/>
        <v>8</v>
      </c>
      <c r="C14" s="17"/>
      <c r="D14" s="17"/>
      <c r="E14" s="17"/>
      <c r="F14" s="17" t="s">
        <v>5</v>
      </c>
      <c r="G14" s="25">
        <f>L9</f>
        <v>24</v>
      </c>
      <c r="H14" s="25"/>
      <c r="K14" s="51">
        <v>0</v>
      </c>
      <c r="L14" s="54" t="s">
        <v>77</v>
      </c>
      <c r="M14" s="17">
        <f t="shared" si="1"/>
        <v>0</v>
      </c>
      <c r="N14" s="17" t="s">
        <v>71</v>
      </c>
      <c r="P14" s="26" t="s">
        <v>111</v>
      </c>
      <c r="Q14" s="17" t="s">
        <v>34</v>
      </c>
      <c r="R14" s="17" t="s">
        <v>98</v>
      </c>
      <c r="S14" s="17"/>
      <c r="T14" s="17"/>
      <c r="U14" s="17"/>
      <c r="V14" s="17"/>
    </row>
    <row r="15" spans="1:22" ht="25" customHeight="1" x14ac:dyDescent="0.35">
      <c r="B15" s="17">
        <f t="shared" si="0"/>
        <v>9</v>
      </c>
      <c r="C15" s="17"/>
      <c r="D15" s="17" t="s">
        <v>16</v>
      </c>
      <c r="E15" s="17"/>
      <c r="F15" s="17"/>
      <c r="G15" s="51">
        <v>0</v>
      </c>
      <c r="H15" s="51"/>
      <c r="K15" s="51">
        <v>0</v>
      </c>
      <c r="L15" s="54" t="s">
        <v>77</v>
      </c>
      <c r="M15" s="17">
        <f t="shared" si="1"/>
        <v>0</v>
      </c>
      <c r="N15" s="17" t="s">
        <v>72</v>
      </c>
      <c r="P15" s="19" t="s">
        <v>96</v>
      </c>
      <c r="Q15" s="19" t="s">
        <v>33</v>
      </c>
      <c r="R15" s="19" t="s">
        <v>100</v>
      </c>
      <c r="S15" s="19"/>
      <c r="T15" s="19"/>
      <c r="U15" s="19"/>
      <c r="V15" s="19"/>
    </row>
    <row r="16" spans="1:22" ht="25" customHeight="1" x14ac:dyDescent="0.35">
      <c r="B16" s="17">
        <f t="shared" si="0"/>
        <v>10</v>
      </c>
      <c r="C16" s="20" t="s">
        <v>6</v>
      </c>
      <c r="D16" s="20"/>
      <c r="E16" s="20"/>
      <c r="F16" s="20"/>
      <c r="G16" s="20">
        <f>SUM(G17:G19)</f>
        <v>0</v>
      </c>
      <c r="H16" s="20" t="s">
        <v>68</v>
      </c>
      <c r="K16" s="20">
        <f>SUM(K13:K15)</f>
        <v>0</v>
      </c>
      <c r="L16" s="20">
        <f>SUM(L13:L15)</f>
        <v>0</v>
      </c>
      <c r="M16" s="20">
        <f>SUM(K16:L16)</f>
        <v>0</v>
      </c>
      <c r="N16" s="17"/>
      <c r="P16" s="21" t="s">
        <v>112</v>
      </c>
      <c r="Q16" s="19" t="s">
        <v>34</v>
      </c>
      <c r="R16" s="19" t="s">
        <v>35</v>
      </c>
      <c r="S16" s="19"/>
      <c r="T16" s="19"/>
      <c r="U16" s="19"/>
      <c r="V16" s="19"/>
    </row>
    <row r="17" spans="2:22" ht="25" customHeight="1" x14ac:dyDescent="0.35">
      <c r="B17" s="17">
        <f t="shared" si="0"/>
        <v>11</v>
      </c>
      <c r="C17" s="17"/>
      <c r="D17" s="17" t="s">
        <v>7</v>
      </c>
      <c r="E17" s="17"/>
      <c r="F17" s="17"/>
      <c r="G17" s="51">
        <v>0</v>
      </c>
      <c r="H17" s="51"/>
      <c r="K17" s="24" t="str">
        <f>IFERROR(ROUNDDOWN(M17*$K$16/$M$16,0),"-")</f>
        <v>-</v>
      </c>
      <c r="L17" s="24" t="str">
        <f>IFERROR(M17-K17,"-")</f>
        <v>-</v>
      </c>
      <c r="M17" s="51">
        <v>0</v>
      </c>
      <c r="N17" s="17" t="s">
        <v>7</v>
      </c>
      <c r="P17" s="17" t="s">
        <v>99</v>
      </c>
      <c r="Q17" s="17" t="s">
        <v>33</v>
      </c>
      <c r="R17" s="17" t="s">
        <v>101</v>
      </c>
      <c r="S17" s="17"/>
      <c r="T17" s="17"/>
      <c r="U17" s="17"/>
      <c r="V17" s="17"/>
    </row>
    <row r="18" spans="2:22" ht="25" customHeight="1" x14ac:dyDescent="0.35">
      <c r="B18" s="17">
        <f t="shared" si="0"/>
        <v>12</v>
      </c>
      <c r="C18" s="17"/>
      <c r="D18" s="17" t="s">
        <v>8</v>
      </c>
      <c r="E18" s="17"/>
      <c r="F18" s="17"/>
      <c r="G18" s="51">
        <v>0</v>
      </c>
      <c r="H18" s="51"/>
      <c r="K18" s="24" t="str">
        <f>IFERROR(ROUNDDOWN(M18*$K$16/$M$16,0),"-")</f>
        <v>-</v>
      </c>
      <c r="L18" s="24" t="str">
        <f>IFERROR(M18-K18,"-")</f>
        <v>-</v>
      </c>
      <c r="M18" s="51">
        <v>0</v>
      </c>
      <c r="N18" s="17" t="s">
        <v>81</v>
      </c>
      <c r="P18" s="26" t="s">
        <v>113</v>
      </c>
      <c r="Q18" s="17" t="s">
        <v>34</v>
      </c>
      <c r="R18" s="17" t="s">
        <v>37</v>
      </c>
      <c r="S18" s="17"/>
      <c r="T18" s="17"/>
      <c r="U18" s="17"/>
      <c r="V18" s="17"/>
    </row>
    <row r="19" spans="2:22" ht="25" customHeight="1" x14ac:dyDescent="0.35">
      <c r="B19" s="17">
        <f t="shared" si="0"/>
        <v>13</v>
      </c>
      <c r="C19" s="17"/>
      <c r="D19" s="17" t="s">
        <v>9</v>
      </c>
      <c r="E19" s="17"/>
      <c r="F19" s="17"/>
      <c r="G19" s="51">
        <v>0</v>
      </c>
      <c r="H19" s="51" t="s">
        <v>137</v>
      </c>
      <c r="K19" s="24" t="str">
        <f>IFERROR(ROUNDDOWN(M19*$K$16/$M$16,0),"-")</f>
        <v>-</v>
      </c>
      <c r="L19" s="24" t="str">
        <f>IFERROR(M19-K19,"-")</f>
        <v>-</v>
      </c>
      <c r="M19" s="51">
        <v>0</v>
      </c>
      <c r="N19" s="17" t="s">
        <v>75</v>
      </c>
      <c r="P19" s="19" t="s">
        <v>102</v>
      </c>
      <c r="Q19" s="19" t="s">
        <v>33</v>
      </c>
      <c r="R19" s="19" t="s">
        <v>103</v>
      </c>
      <c r="S19" s="19"/>
      <c r="T19" s="19"/>
      <c r="U19" s="19"/>
      <c r="V19" s="19"/>
    </row>
    <row r="20" spans="2:22" ht="25" customHeight="1" x14ac:dyDescent="0.35">
      <c r="B20" s="17">
        <f t="shared" si="0"/>
        <v>14</v>
      </c>
      <c r="C20" s="20" t="s">
        <v>12</v>
      </c>
      <c r="D20" s="20"/>
      <c r="E20" s="20"/>
      <c r="F20" s="20"/>
      <c r="G20" s="20">
        <f>ROUNDDOWN(G8-G9-G16,-3)</f>
        <v>0</v>
      </c>
      <c r="H20" s="20" t="s">
        <v>65</v>
      </c>
      <c r="K20" s="24" t="str">
        <f>IFERROR(ROUNDDOWN(M20*$K$16/$M$16,0),"-")</f>
        <v>-</v>
      </c>
      <c r="L20" s="24" t="str">
        <f>IFERROR(M20-K20,"-")</f>
        <v>-</v>
      </c>
      <c r="M20" s="51">
        <v>0</v>
      </c>
      <c r="N20" s="17" t="s">
        <v>109</v>
      </c>
      <c r="P20" s="61" t="s">
        <v>114</v>
      </c>
      <c r="Q20" s="62" t="s">
        <v>34</v>
      </c>
      <c r="R20" s="62" t="s">
        <v>41</v>
      </c>
      <c r="S20" s="62"/>
      <c r="T20" s="62"/>
      <c r="U20" s="62"/>
      <c r="V20" s="62"/>
    </row>
    <row r="21" spans="2:22" ht="25" customHeight="1" x14ac:dyDescent="0.35">
      <c r="B21" s="17">
        <f t="shared" si="0"/>
        <v>15</v>
      </c>
      <c r="C21" s="20" t="s">
        <v>53</v>
      </c>
      <c r="D21" s="20"/>
      <c r="E21" s="20"/>
      <c r="F21" s="20"/>
      <c r="G21" s="27">
        <f>MAX(IF(OR(G7=プルダウン!$E$5,G7=プルダウン!$E$6,G7=プルダウン!$E$7),MIN(G20,30000000),),0)</f>
        <v>0</v>
      </c>
      <c r="H21" s="27"/>
      <c r="K21" s="28">
        <f>SUM(K16:K20)</f>
        <v>0</v>
      </c>
      <c r="L21" s="28">
        <f>SUM(L16:L20)</f>
        <v>0</v>
      </c>
      <c r="M21" s="29"/>
      <c r="N21" s="29" t="s">
        <v>136</v>
      </c>
    </row>
    <row r="22" spans="2:22" ht="25" customHeight="1" x14ac:dyDescent="0.35">
      <c r="B22" s="17">
        <f t="shared" si="0"/>
        <v>16</v>
      </c>
      <c r="C22" s="20" t="s">
        <v>54</v>
      </c>
      <c r="D22" s="20"/>
      <c r="E22" s="20"/>
      <c r="F22" s="17"/>
      <c r="G22" s="27">
        <f>G20-G21</f>
        <v>0</v>
      </c>
      <c r="H22" s="27" t="s">
        <v>69</v>
      </c>
    </row>
    <row r="23" spans="2:22" ht="25" customHeight="1" x14ac:dyDescent="0.35">
      <c r="B23" s="17">
        <f t="shared" si="0"/>
        <v>17</v>
      </c>
      <c r="C23" s="20"/>
      <c r="D23" s="20" t="s">
        <v>55</v>
      </c>
      <c r="E23" s="20"/>
      <c r="F23" s="17"/>
      <c r="G23" s="30" t="str">
        <f>IF(G7=プルダウン!$E$7,MIN(G22,60000000),"-")</f>
        <v>-</v>
      </c>
      <c r="H23" s="30"/>
      <c r="K23" s="13" t="s">
        <v>125</v>
      </c>
      <c r="L23" s="14"/>
      <c r="M23" s="41"/>
    </row>
    <row r="24" spans="2:22" ht="25" customHeight="1" x14ac:dyDescent="0.35">
      <c r="B24" s="17">
        <f t="shared" si="0"/>
        <v>18</v>
      </c>
      <c r="C24" s="20"/>
      <c r="D24" s="20" t="s">
        <v>56</v>
      </c>
      <c r="E24" s="20"/>
      <c r="F24" s="17"/>
      <c r="G24" s="31" t="str">
        <f>IF(G7=プルダウン!$E$7,'CASE3　譲渡所得 (中古)'!G22-'CASE3　譲渡所得 (中古)'!G23,"-")</f>
        <v>-</v>
      </c>
      <c r="H24" s="30"/>
      <c r="K24" s="17" t="s">
        <v>82</v>
      </c>
      <c r="L24" s="65">
        <v>29926</v>
      </c>
      <c r="M24" s="18">
        <f>L24</f>
        <v>29926</v>
      </c>
    </row>
    <row r="25" spans="2:22" ht="25" customHeight="1" x14ac:dyDescent="0.35">
      <c r="B25" s="32">
        <f t="shared" si="0"/>
        <v>19</v>
      </c>
      <c r="C25" s="33" t="s">
        <v>88</v>
      </c>
      <c r="D25" s="33"/>
      <c r="E25" s="33"/>
      <c r="F25" s="33"/>
      <c r="G25" s="33">
        <f>MAX(ROUNDDOWN(IF(G7=プルダウン!$E$3,'CASE3　譲渡所得 (中古)'!G22*プルダウン!$C$5,IF('CASE3　譲渡所得 (中古)'!G7=プルダウン!$E$4,'CASE3　譲渡所得 (中古)'!G22*プルダウン!$C$4,IF('CASE3　譲渡所得 (中古)'!G7=プルダウン!$E$5,'CASE3　譲渡所得 (中古)'!G22*プルダウン!$C$5,IF('CASE3　譲渡所得 (中古)'!G7=プルダウン!$E$6,'CASE3　譲渡所得 (中古)'!G22*プルダウン!$C$4,'CASE3　譲渡所得 (中古)'!G23*プルダウン!$C$3+'CASE3　譲渡所得 (中古)'!G24*プルダウン!$C$4)))),-2),0)</f>
        <v>0</v>
      </c>
      <c r="H25" s="33" t="s">
        <v>92</v>
      </c>
      <c r="K25" s="17" t="s">
        <v>83</v>
      </c>
      <c r="L25" s="65">
        <v>36866</v>
      </c>
      <c r="M25" s="18">
        <f>L25</f>
        <v>36866</v>
      </c>
    </row>
    <row r="26" spans="2:22" ht="25" customHeight="1" x14ac:dyDescent="0.35">
      <c r="B26" s="17">
        <f t="shared" si="0"/>
        <v>20</v>
      </c>
      <c r="C26" s="17"/>
      <c r="D26" s="17" t="s">
        <v>13</v>
      </c>
      <c r="E26" s="17"/>
      <c r="F26" s="17"/>
      <c r="G26" s="34">
        <f>IF(G$7=プルダウン!$E$3,プルダウン!$C$5,IF(G$7=プルダウン!$E$4,プルダウン!$C$4,IF(G$7=プルダウン!$E$5,プルダウン!$C$5,IF(G$7=プルダウン!$E$6,プルダウン!$C$4,プルダウン!$C$6))))</f>
        <v>0.15315000000000001</v>
      </c>
      <c r="H26" s="34"/>
      <c r="K26" s="17" t="s">
        <v>122</v>
      </c>
      <c r="L26" s="17">
        <f>IFERROR(ROUND(DATEDIF(L24,L25,"M")/12,0),0)</f>
        <v>19</v>
      </c>
      <c r="M26" s="17" t="s">
        <v>123</v>
      </c>
    </row>
    <row r="27" spans="2:22" ht="25" customHeight="1" x14ac:dyDescent="0.35">
      <c r="B27" s="32">
        <f t="shared" si="0"/>
        <v>21</v>
      </c>
      <c r="C27" s="33" t="s">
        <v>89</v>
      </c>
      <c r="D27" s="33"/>
      <c r="E27" s="33"/>
      <c r="F27" s="33"/>
      <c r="G27" s="35">
        <f>MAX(ROUNDDOWN(IF(G7=プルダウン!$E$3,'CASE3　譲渡所得 (中古)'!G22*プルダウン!$D$5,IF('CASE3　譲渡所得 (中古)'!G7=プルダウン!$E$4,'CASE3　譲渡所得 (中古)'!G22*プルダウン!$D$4,IF('CASE3　譲渡所得 (中古)'!G7=プルダウン!$E$5,'CASE3　譲渡所得 (中古)'!G22*プルダウン!$D$5,IF('CASE3　譲渡所得 (中古)'!G7=プルダウン!$E$6,'CASE3　譲渡所得 (中古)'!G22*プルダウン!$D$4,'CASE3　譲渡所得 (中古)'!G23*プルダウン!$D$3+'CASE3　譲渡所得 (中古)'!G24*プルダウン!$D$4)))),-2),0)</f>
        <v>0</v>
      </c>
      <c r="H27" s="33" t="s">
        <v>93</v>
      </c>
      <c r="K27" s="17" t="s">
        <v>84</v>
      </c>
      <c r="L27" s="51">
        <v>0</v>
      </c>
      <c r="M27" s="17"/>
    </row>
    <row r="28" spans="2:22" ht="25" customHeight="1" x14ac:dyDescent="0.35">
      <c r="B28" s="17">
        <f t="shared" si="0"/>
        <v>22</v>
      </c>
      <c r="C28" s="17"/>
      <c r="D28" s="17" t="s">
        <v>13</v>
      </c>
      <c r="E28" s="17"/>
      <c r="F28" s="17"/>
      <c r="G28" s="36">
        <f>IF(G$7=プルダウン!$E$3,プルダウン!$D$5,IF(G$7=プルダウン!$E$4,プルダウン!$D$4,IF(G$7=プルダウン!$E$5,プルダウン!$D$5,IF(G$7=プルダウン!$E$6,プルダウン!$D$4,プルダウン!$D$6))))</f>
        <v>0.05</v>
      </c>
      <c r="H28" s="36"/>
      <c r="K28" s="17" t="s">
        <v>20</v>
      </c>
      <c r="L28" s="55">
        <v>0</v>
      </c>
      <c r="M28" s="17"/>
    </row>
    <row r="29" spans="2:22" ht="25" customHeight="1" x14ac:dyDescent="0.35">
      <c r="B29" s="38">
        <f t="shared" si="0"/>
        <v>23</v>
      </c>
      <c r="C29" s="39" t="s">
        <v>90</v>
      </c>
      <c r="D29" s="39"/>
      <c r="E29" s="39"/>
      <c r="F29" s="39"/>
      <c r="G29" s="39">
        <f>G25+G27</f>
        <v>0</v>
      </c>
      <c r="H29" s="39" t="s">
        <v>104</v>
      </c>
      <c r="K29" s="17" t="s">
        <v>124</v>
      </c>
      <c r="L29" s="17">
        <f>L27*L28</f>
        <v>0</v>
      </c>
      <c r="M29" s="17"/>
      <c r="P29" s="37"/>
    </row>
    <row r="30" spans="2:22" ht="25" customHeight="1" x14ac:dyDescent="0.35">
      <c r="H30" s="40"/>
      <c r="K30" s="17" t="s">
        <v>4</v>
      </c>
      <c r="L30" s="57">
        <v>1.4999999999999999E-2</v>
      </c>
      <c r="M30" s="17"/>
    </row>
    <row r="31" spans="2:22" ht="25" customHeight="1" x14ac:dyDescent="0.35">
      <c r="B31" s="11" t="s">
        <v>45</v>
      </c>
      <c r="K31" s="17" t="s">
        <v>85</v>
      </c>
      <c r="L31" s="17">
        <f>ROUNDDOWN(ROUNDDOWN(L27*L28*0.9*L30,0)*L26,0)</f>
        <v>0</v>
      </c>
      <c r="M31" s="17"/>
    </row>
    <row r="32" spans="2:22" ht="25" customHeight="1" x14ac:dyDescent="0.35">
      <c r="B32" s="13" t="s">
        <v>134</v>
      </c>
      <c r="C32" s="14"/>
      <c r="D32" s="14"/>
      <c r="E32" s="14"/>
      <c r="F32" s="14"/>
      <c r="G32" s="15" t="s">
        <v>11</v>
      </c>
      <c r="H32" s="14"/>
      <c r="K32" s="17" t="s">
        <v>126</v>
      </c>
      <c r="L32" s="17">
        <f>MAX(L27*L28-L31,ROUNDDOWN(L27*L28*5%,0))</f>
        <v>0</v>
      </c>
      <c r="M32" s="73" t="s">
        <v>118</v>
      </c>
      <c r="P32" s="42"/>
    </row>
    <row r="33" spans="2:16" ht="25" customHeight="1" x14ac:dyDescent="0.35">
      <c r="B33" s="17"/>
      <c r="C33" s="17" t="s">
        <v>0</v>
      </c>
      <c r="D33" s="17"/>
      <c r="E33" s="17"/>
      <c r="F33" s="17"/>
      <c r="G33" s="17">
        <f>G8</f>
        <v>0</v>
      </c>
      <c r="H33" s="17"/>
      <c r="K33" s="17" t="s">
        <v>16</v>
      </c>
      <c r="L33" s="17">
        <f>L34-L32</f>
        <v>50000000</v>
      </c>
      <c r="M33" s="72" t="s">
        <v>132</v>
      </c>
      <c r="P33" s="42"/>
    </row>
    <row r="34" spans="2:16" ht="25" customHeight="1" x14ac:dyDescent="0.35">
      <c r="B34" s="17"/>
      <c r="C34" s="17" t="s">
        <v>6</v>
      </c>
      <c r="D34" s="17"/>
      <c r="E34" s="17"/>
      <c r="F34" s="17"/>
      <c r="G34" s="17">
        <f>-G16</f>
        <v>0</v>
      </c>
      <c r="H34" s="17"/>
      <c r="K34" s="22" t="s">
        <v>73</v>
      </c>
      <c r="L34" s="56">
        <v>50000000</v>
      </c>
      <c r="M34" s="74" t="s">
        <v>129</v>
      </c>
      <c r="P34" s="42"/>
    </row>
    <row r="35" spans="2:16" ht="25" customHeight="1" x14ac:dyDescent="0.35">
      <c r="B35" s="17"/>
      <c r="C35" s="17" t="s">
        <v>18</v>
      </c>
      <c r="D35" s="17"/>
      <c r="E35" s="17"/>
      <c r="F35" s="17"/>
      <c r="G35" s="17">
        <f>-G29</f>
        <v>0</v>
      </c>
      <c r="H35" s="17"/>
      <c r="N35" s="37"/>
    </row>
    <row r="36" spans="2:16" ht="25" customHeight="1" x14ac:dyDescent="0.35">
      <c r="B36" s="17"/>
      <c r="C36" s="17" t="s">
        <v>9</v>
      </c>
      <c r="D36" s="17"/>
      <c r="E36" s="17"/>
      <c r="F36" s="17"/>
      <c r="G36" s="51"/>
      <c r="H36" s="17" t="s">
        <v>105</v>
      </c>
      <c r="K36" s="13" t="s">
        <v>28</v>
      </c>
      <c r="L36" s="15" t="s">
        <v>31</v>
      </c>
      <c r="M36" s="15" t="s">
        <v>32</v>
      </c>
      <c r="N36" s="14"/>
    </row>
    <row r="37" spans="2:16" ht="25" customHeight="1" x14ac:dyDescent="0.35">
      <c r="B37" s="17"/>
      <c r="C37" s="17" t="s">
        <v>76</v>
      </c>
      <c r="D37" s="17"/>
      <c r="E37" s="17"/>
      <c r="F37" s="17"/>
      <c r="G37" s="51"/>
      <c r="H37" s="17" t="s">
        <v>44</v>
      </c>
      <c r="K37" s="17" t="s">
        <v>29</v>
      </c>
      <c r="L37" s="48">
        <v>3.1E-2</v>
      </c>
      <c r="M37" s="48">
        <v>4.5999999999999999E-2</v>
      </c>
      <c r="N37" s="17" t="s">
        <v>48</v>
      </c>
    </row>
    <row r="38" spans="2:16" ht="25" customHeight="1" x14ac:dyDescent="0.35">
      <c r="B38" s="22"/>
      <c r="C38" s="22" t="s">
        <v>43</v>
      </c>
      <c r="D38" s="22"/>
      <c r="E38" s="22"/>
      <c r="F38" s="22"/>
      <c r="G38" s="43">
        <f>SUM(G33:G37)</f>
        <v>0</v>
      </c>
      <c r="H38" s="22"/>
      <c r="K38" s="22" t="s">
        <v>30</v>
      </c>
      <c r="L38" s="49">
        <v>1.4999999999999999E-2</v>
      </c>
      <c r="M38" s="49">
        <v>2.1999999999999999E-2</v>
      </c>
      <c r="N38" s="22" t="s">
        <v>49</v>
      </c>
    </row>
    <row r="39" spans="2:16" ht="25" customHeight="1" x14ac:dyDescent="0.35"/>
    <row r="40" spans="2:16" ht="25" customHeight="1" x14ac:dyDescent="0.35">
      <c r="B40" s="9" t="s">
        <v>138</v>
      </c>
      <c r="N40" s="12"/>
    </row>
    <row r="41" spans="2:16" ht="25" customHeight="1" x14ac:dyDescent="0.35">
      <c r="B41" s="67" t="s">
        <v>133</v>
      </c>
      <c r="G41" s="44"/>
      <c r="N41" s="12"/>
    </row>
    <row r="42" spans="2:16" ht="25" customHeight="1" x14ac:dyDescent="0.35">
      <c r="G42" s="42"/>
    </row>
    <row r="43" spans="2:16" ht="25" customHeight="1" x14ac:dyDescent="0.35">
      <c r="G43" s="46"/>
      <c r="H43" s="42"/>
    </row>
    <row r="44" spans="2:16" ht="25" customHeight="1" x14ac:dyDescent="0.35">
      <c r="G44" s="46"/>
      <c r="H44" s="42"/>
    </row>
    <row r="45" spans="2:16" ht="25" customHeight="1" x14ac:dyDescent="0.35">
      <c r="G45" s="46"/>
      <c r="H45" s="42"/>
    </row>
  </sheetData>
  <sheetProtection algorithmName="SHA-512" hashValue="lJ+4dwVGyf+aJxKu/TRJSSlH/9TE6y1HmcR2fBLvj+yEXgrDYNIz1sex0nlBri4BZeHdqenK1XX5AwzaEGvYMQ==" saltValue="XMCYz8OXCCu05rRIw+9eFw==" spinCount="100000" sheet="1" objects="1" scenarios="1"/>
  <phoneticPr fontId="1"/>
  <conditionalFormatting sqref="G21:H21">
    <cfRule type="cellIs" dxfId="0" priority="1" operator="greaterThan">
      <formula>0</formula>
    </cfRule>
  </conditionalFormatting>
  <dataValidations count="1">
    <dataValidation type="list" allowBlank="1" showInputMessage="1" showErrorMessage="1" sqref="F22:F24" xr:uid="{B02A64C9-B4F7-4FBC-A310-D3EE570C6582}">
      <formula1>"適用あり,適用なし"</formula1>
    </dataValidation>
  </dataValidations>
  <pageMargins left="0.70866141732283472" right="0.70866141732283472" top="0.74803149606299213" bottom="0.74803149606299213" header="0.31496062992125984" footer="0.31496062992125984"/>
  <pageSetup paperSize="8" scale="64"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3776832C-5CD8-4971-B70E-12D35D1D0556}">
          <x14:formula1>
            <xm:f>プルダウン!$E$3:$E$7</xm:f>
          </x14:formula1>
          <xm:sqref>G7</xm:sqref>
        </x14:dataValidation>
        <x14:dataValidation type="list" allowBlank="1" showInputMessage="1" showErrorMessage="1" xr:uid="{9F65BFA6-BFEE-4885-BA28-E2EE8B91B19C}">
          <x14:formula1>
            <xm:f>プルダウン!$B$3:$B$5</xm:f>
          </x14:formula1>
          <xm:sqref>H30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FAC7A-77CC-40C0-ABDE-26BBD717D59C}">
  <dimension ref="B2:E18"/>
  <sheetViews>
    <sheetView workbookViewId="0">
      <selection activeCell="D9" sqref="D9"/>
    </sheetView>
  </sheetViews>
  <sheetFormatPr defaultColWidth="9" defaultRowHeight="18" x14ac:dyDescent="0.55000000000000004"/>
  <cols>
    <col min="1" max="1" width="9" style="1"/>
    <col min="2" max="4" width="15.58203125" style="1" customWidth="1"/>
    <col min="5" max="5" width="21.33203125" style="4" customWidth="1"/>
    <col min="6" max="16384" width="9" style="1"/>
  </cols>
  <sheetData>
    <row r="2" spans="2:5" x14ac:dyDescent="0.55000000000000004">
      <c r="B2" s="1" t="s">
        <v>13</v>
      </c>
      <c r="C2" s="1" t="s">
        <v>87</v>
      </c>
      <c r="D2" s="1" t="s">
        <v>86</v>
      </c>
      <c r="E2" s="4" t="s">
        <v>58</v>
      </c>
    </row>
    <row r="3" spans="2:5" x14ac:dyDescent="0.55000000000000004">
      <c r="B3" s="6">
        <v>0.1421</v>
      </c>
      <c r="C3" s="2">
        <v>0.1021</v>
      </c>
      <c r="D3" s="5">
        <v>0.04</v>
      </c>
      <c r="E3" s="4" t="s">
        <v>60</v>
      </c>
    </row>
    <row r="4" spans="2:5" x14ac:dyDescent="0.55000000000000004">
      <c r="B4" s="7">
        <v>0.20315</v>
      </c>
      <c r="C4" s="3">
        <v>0.15315000000000001</v>
      </c>
      <c r="D4" s="5">
        <v>0.05</v>
      </c>
      <c r="E4" s="4" t="s">
        <v>59</v>
      </c>
    </row>
    <row r="5" spans="2:5" x14ac:dyDescent="0.55000000000000004">
      <c r="B5" s="6">
        <v>0.39629999999999999</v>
      </c>
      <c r="C5" s="2">
        <v>0.30630000000000002</v>
      </c>
      <c r="D5" s="5">
        <v>0.09</v>
      </c>
      <c r="E5" s="4" t="s">
        <v>61</v>
      </c>
    </row>
    <row r="6" spans="2:5" ht="19.5" customHeight="1" x14ac:dyDescent="0.55000000000000004">
      <c r="B6" s="8" t="s">
        <v>64</v>
      </c>
      <c r="C6" s="1" t="s">
        <v>91</v>
      </c>
      <c r="D6" s="1" t="s">
        <v>94</v>
      </c>
      <c r="E6" s="4" t="s">
        <v>62</v>
      </c>
    </row>
    <row r="7" spans="2:5" x14ac:dyDescent="0.55000000000000004">
      <c r="E7" s="4" t="s">
        <v>63</v>
      </c>
    </row>
    <row r="12" spans="2:5" x14ac:dyDescent="0.55000000000000004">
      <c r="E12" s="1"/>
    </row>
    <row r="13" spans="2:5" x14ac:dyDescent="0.55000000000000004">
      <c r="E13" s="1"/>
    </row>
    <row r="14" spans="2:5" x14ac:dyDescent="0.55000000000000004">
      <c r="E14" s="1"/>
    </row>
    <row r="15" spans="2:5" x14ac:dyDescent="0.55000000000000004">
      <c r="E15" s="1"/>
    </row>
    <row r="16" spans="2:5" x14ac:dyDescent="0.55000000000000004">
      <c r="E16" s="1"/>
    </row>
    <row r="17" spans="5:5" x14ac:dyDescent="0.55000000000000004">
      <c r="E17" s="1"/>
    </row>
    <row r="18" spans="5:5" x14ac:dyDescent="0.55000000000000004">
      <c r="E18" s="1"/>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CASE1　譲渡所得（実額）</vt:lpstr>
      <vt:lpstr>CASE2　譲渡所得（新築）</vt:lpstr>
      <vt:lpstr>CASE3　譲渡所得 (中古)</vt:lpstr>
      <vt:lpstr>プルダウン</vt:lpstr>
      <vt:lpstr>'CASE1　譲渡所得（実額）'!Print_Area</vt:lpstr>
      <vt:lpstr>'CASE2　譲渡所得（新築）'!Print_Area</vt:lpstr>
      <vt:lpstr>'CASE3　譲渡所得 (中古)'!Print_Area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○円谷 健一</dc:creator>
  <cp:lastModifiedBy>健一 円谷</cp:lastModifiedBy>
  <cp:lastPrinted>2024-12-15T02:38:16Z</cp:lastPrinted>
  <dcterms:created xsi:type="dcterms:W3CDTF">2024-02-08T06:41:12Z</dcterms:created>
  <dcterms:modified xsi:type="dcterms:W3CDTF">2024-12-21T08:50:42Z</dcterms:modified>
</cp:coreProperties>
</file>